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<sst xmlns="http://schemas.openxmlformats.org/spreadsheetml/2006/main" count="156" uniqueCount="90">
  <si>
    <t>Body Element number</t>
  </si>
  <si>
    <t>Body Element length, ft</t>
  </si>
  <si>
    <r>
      <t>Bending stiffness at the element aft end, lb-in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</si>
  <si>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Average Element bending stiffness, lb-ft</t>
    </r>
    <r>
      <rPr>
        <vertAlign val="superscript"/>
        <sz val="10"/>
        <rFont val="Arial"/>
        <family val="2"/>
      </rPr>
      <t>2</t>
    </r>
  </si>
  <si>
    <r>
      <t>Standard Gravity, ft/sec</t>
    </r>
    <r>
      <rPr>
        <vertAlign val="superscript"/>
        <sz val="10"/>
        <rFont val="Arial"/>
        <family val="2"/>
      </rPr>
      <t>2</t>
    </r>
  </si>
  <si>
    <t>Overall body length, ft</t>
  </si>
  <si>
    <t>Average body mass per unit length, sl/ft</t>
  </si>
  <si>
    <r>
      <t>Average body stiffness, lb-ft</t>
    </r>
    <r>
      <rPr>
        <vertAlign val="superscript"/>
        <sz val="10"/>
        <rFont val="Arial"/>
        <family val="2"/>
      </rPr>
      <t>2</t>
    </r>
  </si>
  <si>
    <r>
      <t>a = √EI/</t>
    </r>
    <r>
      <rPr>
        <sz val="10"/>
        <rFont val="Arial"/>
        <family val="2"/>
      </rPr>
      <t>μ</t>
    </r>
  </si>
  <si>
    <t>x/L</t>
  </si>
  <si>
    <t>Big Block</t>
  </si>
  <si>
    <t>Fundamental mode shape</t>
  </si>
  <si>
    <t>First Harmonic Frequency, rad/sec</t>
  </si>
  <si>
    <t>First Harmonic mode shape</t>
  </si>
  <si>
    <t>Second Harmonic Frequency, rad/sec</t>
  </si>
  <si>
    <t>Fundamental Frequency, rad/sec</t>
  </si>
  <si>
    <t>Second Harmonic mode shape</t>
  </si>
  <si>
    <t>Fundamental</t>
  </si>
  <si>
    <t>First Harmonic</t>
  </si>
  <si>
    <t>Second Harmonic</t>
  </si>
  <si>
    <t>Element aft end weight/ unit length, lb/in</t>
  </si>
  <si>
    <t>Element forward end weight/ unit length, lb/in</t>
  </si>
  <si>
    <r>
      <t>Bending stiffness at the element forward end, lb-in</t>
    </r>
    <r>
      <rPr>
        <vertAlign val="superscript"/>
        <sz val="10"/>
        <rFont val="Arial"/>
        <family val="2"/>
      </rPr>
      <t>2</t>
    </r>
  </si>
  <si>
    <t xml:space="preserve"> </t>
  </si>
  <si>
    <t>Uniform Beam→</t>
  </si>
  <si>
    <t>Total number of Integration Steps</t>
  </si>
  <si>
    <t>Number of Element Steps</t>
  </si>
  <si>
    <t>Element Integration Step Length, ft</t>
  </si>
  <si>
    <t>Nonuniform Beam→</t>
  </si>
  <si>
    <t>J11st</t>
  </si>
  <si>
    <t>J12st</t>
  </si>
  <si>
    <t>J13st</t>
  </si>
  <si>
    <t>J21st</t>
  </si>
  <si>
    <t>J22st</t>
  </si>
  <si>
    <t>J23st</t>
  </si>
  <si>
    <t>J31st</t>
  </si>
  <si>
    <t>J33st</t>
  </si>
  <si>
    <t>J32st</t>
  </si>
  <si>
    <t>J11ma</t>
  </si>
  <si>
    <t>J12ma</t>
  </si>
  <si>
    <t>J13ma</t>
  </si>
  <si>
    <t>J21ma</t>
  </si>
  <si>
    <t>J22ma</t>
  </si>
  <si>
    <t>J23ma</t>
  </si>
  <si>
    <t>J31ma</t>
  </si>
  <si>
    <t>J32ma</t>
  </si>
  <si>
    <t>J33ma</t>
  </si>
  <si>
    <t>om2l</t>
  </si>
  <si>
    <t>om2u</t>
  </si>
  <si>
    <t>det</t>
  </si>
  <si>
    <t>Body station at the front of the element, in. aft of the nose tip</t>
  </si>
  <si>
    <t>om2</t>
  </si>
  <si>
    <t>Use the plot on the right to locate the approximate roots</t>
  </si>
  <si>
    <t xml:space="preserve">of the cubic characteristic equation.  The values of om2l and </t>
  </si>
  <si>
    <t xml:space="preserve">om2u input in row 7 above and to the right are selected </t>
  </si>
  <si>
    <t>to bracket the roots.  An iterative algorithm refines these</t>
  </si>
  <si>
    <t>estimates.</t>
  </si>
  <si>
    <t>Uniform Beam</t>
  </si>
  <si>
    <t>Diagonal Elements</t>
  </si>
  <si>
    <t xml:space="preserve">om2 = </t>
  </si>
  <si>
    <t>Freq 1</t>
  </si>
  <si>
    <t>Freq 2</t>
  </si>
  <si>
    <t>Freq 3</t>
  </si>
  <si>
    <r>
      <t>(√</t>
    </r>
    <r>
      <rPr>
        <sz val="10"/>
        <rFont val="Arial"/>
        <family val="2"/>
      </rPr>
      <t>ω</t>
    </r>
    <r>
      <rPr>
        <sz val="10"/>
        <rFont val="Arial"/>
        <family val="0"/>
      </rPr>
      <t>0 / a) L</t>
    </r>
  </si>
  <si>
    <t>(√ω1 / a) L</t>
  </si>
  <si>
    <t>(√ω2 / a) L</t>
  </si>
  <si>
    <r>
      <t>Element length * averge stiffness, lb-ft</t>
    </r>
    <r>
      <rPr>
        <vertAlign val="superscript"/>
        <sz val="10"/>
        <rFont val="Arial"/>
        <family val="2"/>
      </rPr>
      <t>3</t>
    </r>
  </si>
  <si>
    <t>Element average mass / unit length, sl/ft</t>
  </si>
  <si>
    <t>Number of body elements</t>
  </si>
  <si>
    <t>Natural Mode Shapes →</t>
  </si>
  <si>
    <t>Fundamental  q2 / q1</t>
  </si>
  <si>
    <t>Fundamental  q3 / q1</t>
  </si>
  <si>
    <t>First Harmonic  q2 / q1</t>
  </si>
  <si>
    <t>First Harmonic  q3 / q1</t>
  </si>
  <si>
    <t>Fundamental Normalizing Factor</t>
  </si>
  <si>
    <t>X / L</t>
  </si>
  <si>
    <t>Fundamental Natural Mode Shape</t>
  </si>
  <si>
    <t>First Harmonic Normalizing Factor</t>
  </si>
  <si>
    <t>First Harmonic Natural Mode Shape</t>
  </si>
  <si>
    <t>Freq1</t>
  </si>
  <si>
    <t>Freq3</t>
  </si>
  <si>
    <t>Freq2</t>
  </si>
  <si>
    <t xml:space="preserve">Fundamental </t>
  </si>
  <si>
    <t>Plot Data →</t>
  </si>
  <si>
    <t>Element Contents</t>
  </si>
  <si>
    <t>Ogive</t>
  </si>
  <si>
    <t>P/L Cylinder</t>
  </si>
  <si>
    <t>Spacer</t>
  </si>
  <si>
    <t>M-56A-1 motor</t>
  </si>
  <si>
    <t>Skirt &amp; nozzles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</si>
</sst>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3.25"/>
      <name val="Arial"/>
      <family val="2"/>
    </font>
    <font>
      <b/>
      <sz val="11.75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4" fillId="0" borderId="2" xfId="0" applyFont="1" applyBorder="1" applyAlignment="1">
      <alignment/>
    </xf>
    <xf numFmtId="0" fontId="0" fillId="6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 vertical="center"/>
    </xf>
    <xf numFmtId="0" fontId="0" fillId="7" borderId="1" xfId="0" applyFill="1" applyBorder="1" applyAlignment="1">
      <alignment/>
    </xf>
    <xf numFmtId="0" fontId="0" fillId="7" borderId="4" xfId="0" applyFill="1" applyBorder="1" applyAlignment="1">
      <alignment/>
    </xf>
    <xf numFmtId="0" fontId="4" fillId="0" borderId="0" xfId="0" applyFont="1" applyAlignment="1">
      <alignment/>
    </xf>
    <xf numFmtId="0" fontId="0" fillId="3" borderId="5" xfId="0" applyFill="1" applyBorder="1" applyAlignment="1">
      <alignment/>
    </xf>
    <xf numFmtId="0" fontId="0" fillId="7" borderId="3" xfId="0" applyFill="1" applyBorder="1" applyAlignment="1">
      <alignment vertical="center"/>
    </xf>
    <xf numFmtId="0" fontId="0" fillId="7" borderId="3" xfId="0" applyFill="1" applyBorder="1" applyAlignment="1">
      <alignment/>
    </xf>
    <xf numFmtId="11" fontId="0" fillId="3" borderId="1" xfId="0" applyNumberFormat="1" applyFill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First Three Uniform Beam Bending Mode Shapes</a:t>
            </a:r>
          </a:p>
        </c:rich>
      </c:tx>
      <c:layout>
        <c:manualLayout>
          <c:xMode val="factor"/>
          <c:yMode val="factor"/>
          <c:x val="-0.09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5825"/>
          <c:w val="0.64475"/>
          <c:h val="0.733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Sheet1!$AL$5</c:f>
              <c:strCache>
                <c:ptCount val="1"/>
                <c:pt idx="0">
                  <c:v>Fundamental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Sheet1!$AK$6:$AK$57</c:f>
              <c:numCache>
                <c:ptCount val="52"/>
                <c:pt idx="1">
                  <c:v>0</c:v>
                </c:pt>
                <c:pt idx="2">
                  <c:v>0.02</c:v>
                </c:pt>
                <c:pt idx="3">
                  <c:v>0.04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0.12000000000000001</c:v>
                </c:pt>
                <c:pt idx="8">
                  <c:v>0.14</c:v>
                </c:pt>
                <c:pt idx="9">
                  <c:v>0.16</c:v>
                </c:pt>
                <c:pt idx="10">
                  <c:v>0.18</c:v>
                </c:pt>
                <c:pt idx="11">
                  <c:v>0.19999999999999998</c:v>
                </c:pt>
                <c:pt idx="12">
                  <c:v>0.21999999999999997</c:v>
                </c:pt>
                <c:pt idx="13">
                  <c:v>0.23999999999999996</c:v>
                </c:pt>
                <c:pt idx="14">
                  <c:v>0.25999999999999995</c:v>
                </c:pt>
                <c:pt idx="15">
                  <c:v>0.27999999999999997</c:v>
                </c:pt>
                <c:pt idx="16">
                  <c:v>0.3</c:v>
                </c:pt>
                <c:pt idx="17">
                  <c:v>0.32</c:v>
                </c:pt>
                <c:pt idx="18">
                  <c:v>0.34</c:v>
                </c:pt>
                <c:pt idx="19">
                  <c:v>0.36000000000000004</c:v>
                </c:pt>
                <c:pt idx="20">
                  <c:v>0.38000000000000006</c:v>
                </c:pt>
                <c:pt idx="21">
                  <c:v>0.4000000000000001</c:v>
                </c:pt>
                <c:pt idx="22">
                  <c:v>0.4200000000000001</c:v>
                </c:pt>
                <c:pt idx="23">
                  <c:v>0.4400000000000001</c:v>
                </c:pt>
                <c:pt idx="24">
                  <c:v>0.46000000000000013</c:v>
                </c:pt>
                <c:pt idx="25">
                  <c:v>0.48000000000000015</c:v>
                </c:pt>
                <c:pt idx="26">
                  <c:v>0.5000000000000001</c:v>
                </c:pt>
                <c:pt idx="27">
                  <c:v>0.5200000000000001</c:v>
                </c:pt>
                <c:pt idx="28">
                  <c:v>0.5400000000000001</c:v>
                </c:pt>
                <c:pt idx="29">
                  <c:v>0.5600000000000002</c:v>
                </c:pt>
                <c:pt idx="30">
                  <c:v>0.5800000000000002</c:v>
                </c:pt>
                <c:pt idx="31">
                  <c:v>0.6000000000000002</c:v>
                </c:pt>
                <c:pt idx="32">
                  <c:v>0.6200000000000002</c:v>
                </c:pt>
                <c:pt idx="33">
                  <c:v>0.6400000000000002</c:v>
                </c:pt>
                <c:pt idx="34">
                  <c:v>0.6600000000000003</c:v>
                </c:pt>
                <c:pt idx="35">
                  <c:v>0.6800000000000003</c:v>
                </c:pt>
                <c:pt idx="36">
                  <c:v>0.7000000000000003</c:v>
                </c:pt>
                <c:pt idx="37">
                  <c:v>0.7200000000000003</c:v>
                </c:pt>
                <c:pt idx="38">
                  <c:v>0.7400000000000003</c:v>
                </c:pt>
                <c:pt idx="39">
                  <c:v>0.7600000000000003</c:v>
                </c:pt>
                <c:pt idx="40">
                  <c:v>0.7800000000000004</c:v>
                </c:pt>
                <c:pt idx="41">
                  <c:v>0.8000000000000004</c:v>
                </c:pt>
                <c:pt idx="42">
                  <c:v>0.8200000000000004</c:v>
                </c:pt>
                <c:pt idx="43">
                  <c:v>0.8400000000000004</c:v>
                </c:pt>
                <c:pt idx="44">
                  <c:v>0.8600000000000004</c:v>
                </c:pt>
                <c:pt idx="45">
                  <c:v>0.8800000000000004</c:v>
                </c:pt>
                <c:pt idx="46">
                  <c:v>0.9000000000000005</c:v>
                </c:pt>
                <c:pt idx="47">
                  <c:v>0.9200000000000005</c:v>
                </c:pt>
                <c:pt idx="48">
                  <c:v>0.9400000000000005</c:v>
                </c:pt>
                <c:pt idx="49">
                  <c:v>0.9600000000000005</c:v>
                </c:pt>
                <c:pt idx="50">
                  <c:v>0.9800000000000005</c:v>
                </c:pt>
                <c:pt idx="51">
                  <c:v>1.0000000000000004</c:v>
                </c:pt>
              </c:numCache>
            </c:numRef>
          </c:xVal>
          <c:yVal>
            <c:numRef>
              <c:f>Sheet1!$AL$6:$AL$57</c:f>
              <c:numCache>
                <c:ptCount val="52"/>
                <c:pt idx="1">
                  <c:v>2</c:v>
                </c:pt>
                <c:pt idx="2">
                  <c:v>1.8141155298615432</c:v>
                </c:pt>
                <c:pt idx="3">
                  <c:v>1.6283207763838095</c:v>
                </c:pt>
                <c:pt idx="4">
                  <c:v>1.4428374019571852</c:v>
                </c:pt>
                <c:pt idx="5">
                  <c:v>1.2580174856900825</c:v>
                </c:pt>
                <c:pt idx="6">
                  <c:v>1.0743286727052221</c:v>
                </c:pt>
                <c:pt idx="7">
                  <c:v>0.8923393781150406</c:v>
                </c:pt>
                <c:pt idx="8">
                  <c:v>0.7127040829325185</c:v>
                </c:pt>
                <c:pt idx="9">
                  <c:v>0.5361487672456456</c:v>
                </c:pt>
                <c:pt idx="10">
                  <c:v>0.3634565328785947</c:v>
                </c:pt>
                <c:pt idx="11">
                  <c:v>0.19545347349160624</c:v>
                </c:pt>
                <c:pt idx="12">
                  <c:v>0.03299485464975527</c:v>
                </c:pt>
                <c:pt idx="13">
                  <c:v>-0.12304833016185363</c:v>
                </c:pt>
                <c:pt idx="14">
                  <c:v>-0.27180235925750273</c:v>
                </c:pt>
                <c:pt idx="15">
                  <c:v>-0.41240326862038024</c:v>
                </c:pt>
                <c:pt idx="16">
                  <c:v>-0.544008754112284</c:v>
                </c:pt>
                <c:pt idx="17">
                  <c:v>-0.6658094209873461</c:v>
                </c:pt>
                <c:pt idx="18">
                  <c:v>-0.7770393133996023</c:v>
                </c:pt>
                <c:pt idx="19">
                  <c:v>-0.8769856592203666</c:v>
                </c:pt>
                <c:pt idx="20">
                  <c:v>-0.9649977689499206</c:v>
                </c:pt>
                <c:pt idx="21">
                  <c:v>-1.040495031756225</c:v>
                </c:pt>
                <c:pt idx="22">
                  <c:v>-1.102973956633539</c:v>
                </c:pt>
                <c:pt idx="23">
                  <c:v>-1.1520142122736594</c:v>
                </c:pt>
                <c:pt idx="24">
                  <c:v>-1.187283625405739</c:v>
                </c:pt>
                <c:pt idx="25">
                  <c:v>-1.208542104006947</c:v>
                </c:pt>
                <c:pt idx="26">
                  <c:v>-1.2156444588325228</c:v>
                </c:pt>
                <c:pt idx="27">
                  <c:v>-1.2085421040738662</c:v>
                </c:pt>
                <c:pt idx="28">
                  <c:v>-1.1872836255391164</c:v>
                </c:pt>
                <c:pt idx="29">
                  <c:v>-1.1520142124725876</c:v>
                </c:pt>
                <c:pt idx="30">
                  <c:v>-1.1029739568966657</c:v>
                </c:pt>
                <c:pt idx="31">
                  <c:v>-1.0404950320817763</c:v>
                </c:pt>
                <c:pt idx="32">
                  <c:v>-0.9649977693357098</c:v>
                </c:pt>
                <c:pt idx="33">
                  <c:v>-0.876985659663836</c:v>
                </c:pt>
                <c:pt idx="34">
                  <c:v>-0.7770393138978451</c:v>
                </c:pt>
                <c:pt idx="35">
                  <c:v>-0.665809421537139</c:v>
                </c:pt>
                <c:pt idx="36">
                  <c:v>-0.5440087547101368</c:v>
                </c:pt>
                <c:pt idx="37">
                  <c:v>-0.41240326926256965</c:v>
                </c:pt>
                <c:pt idx="38">
                  <c:v>-0.2718023599401326</c:v>
                </c:pt>
                <c:pt idx="39">
                  <c:v>-0.12304833088089084</c:v>
                </c:pt>
                <c:pt idx="40">
                  <c:v>0.032994853898418164</c:v>
                </c:pt>
                <c:pt idx="41">
                  <c:v>0.19545347271208924</c:v>
                </c:pt>
                <c:pt idx="42">
                  <c:v>0.3634565320749763</c:v>
                </c:pt>
                <c:pt idx="43">
                  <c:v>0.5361487664219</c:v>
                </c:pt>
                <c:pt idx="44">
                  <c:v>0.712704082092453</c:v>
                </c:pt>
                <c:pt idx="45">
                  <c:v>0.892339377262208</c:v>
                </c:pt>
                <c:pt idx="46">
                  <c:v>1.0743286718429066</c:v>
                </c:pt>
                <c:pt idx="47">
                  <c:v>1.258017484821165</c:v>
                </c:pt>
                <c:pt idx="48">
                  <c:v>1.4428374010841223</c:v>
                </c:pt>
                <c:pt idx="49">
                  <c:v>1.628320775508553</c:v>
                </c:pt>
                <c:pt idx="50">
                  <c:v>1.8141155289854567</c:v>
                </c:pt>
                <c:pt idx="51">
                  <c:v>1.999999999123779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Sheet1!$AM$5</c:f>
              <c:strCache>
                <c:ptCount val="1"/>
                <c:pt idx="0">
                  <c:v>First Harmonic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Sheet1!$AK$6:$AK$57</c:f>
              <c:numCache>
                <c:ptCount val="52"/>
                <c:pt idx="1">
                  <c:v>0</c:v>
                </c:pt>
                <c:pt idx="2">
                  <c:v>0.02</c:v>
                </c:pt>
                <c:pt idx="3">
                  <c:v>0.04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0.12000000000000001</c:v>
                </c:pt>
                <c:pt idx="8">
                  <c:v>0.14</c:v>
                </c:pt>
                <c:pt idx="9">
                  <c:v>0.16</c:v>
                </c:pt>
                <c:pt idx="10">
                  <c:v>0.18</c:v>
                </c:pt>
                <c:pt idx="11">
                  <c:v>0.19999999999999998</c:v>
                </c:pt>
                <c:pt idx="12">
                  <c:v>0.21999999999999997</c:v>
                </c:pt>
                <c:pt idx="13">
                  <c:v>0.23999999999999996</c:v>
                </c:pt>
                <c:pt idx="14">
                  <c:v>0.25999999999999995</c:v>
                </c:pt>
                <c:pt idx="15">
                  <c:v>0.27999999999999997</c:v>
                </c:pt>
                <c:pt idx="16">
                  <c:v>0.3</c:v>
                </c:pt>
                <c:pt idx="17">
                  <c:v>0.32</c:v>
                </c:pt>
                <c:pt idx="18">
                  <c:v>0.34</c:v>
                </c:pt>
                <c:pt idx="19">
                  <c:v>0.36000000000000004</c:v>
                </c:pt>
                <c:pt idx="20">
                  <c:v>0.38000000000000006</c:v>
                </c:pt>
                <c:pt idx="21">
                  <c:v>0.4000000000000001</c:v>
                </c:pt>
                <c:pt idx="22">
                  <c:v>0.4200000000000001</c:v>
                </c:pt>
                <c:pt idx="23">
                  <c:v>0.4400000000000001</c:v>
                </c:pt>
                <c:pt idx="24">
                  <c:v>0.46000000000000013</c:v>
                </c:pt>
                <c:pt idx="25">
                  <c:v>0.48000000000000015</c:v>
                </c:pt>
                <c:pt idx="26">
                  <c:v>0.5000000000000001</c:v>
                </c:pt>
                <c:pt idx="27">
                  <c:v>0.5200000000000001</c:v>
                </c:pt>
                <c:pt idx="28">
                  <c:v>0.5400000000000001</c:v>
                </c:pt>
                <c:pt idx="29">
                  <c:v>0.5600000000000002</c:v>
                </c:pt>
                <c:pt idx="30">
                  <c:v>0.5800000000000002</c:v>
                </c:pt>
                <c:pt idx="31">
                  <c:v>0.6000000000000002</c:v>
                </c:pt>
                <c:pt idx="32">
                  <c:v>0.6200000000000002</c:v>
                </c:pt>
                <c:pt idx="33">
                  <c:v>0.6400000000000002</c:v>
                </c:pt>
                <c:pt idx="34">
                  <c:v>0.6600000000000003</c:v>
                </c:pt>
                <c:pt idx="35">
                  <c:v>0.6800000000000003</c:v>
                </c:pt>
                <c:pt idx="36">
                  <c:v>0.7000000000000003</c:v>
                </c:pt>
                <c:pt idx="37">
                  <c:v>0.7200000000000003</c:v>
                </c:pt>
                <c:pt idx="38">
                  <c:v>0.7400000000000003</c:v>
                </c:pt>
                <c:pt idx="39">
                  <c:v>0.7600000000000003</c:v>
                </c:pt>
                <c:pt idx="40">
                  <c:v>0.7800000000000004</c:v>
                </c:pt>
                <c:pt idx="41">
                  <c:v>0.8000000000000004</c:v>
                </c:pt>
                <c:pt idx="42">
                  <c:v>0.8200000000000004</c:v>
                </c:pt>
                <c:pt idx="43">
                  <c:v>0.8400000000000004</c:v>
                </c:pt>
                <c:pt idx="44">
                  <c:v>0.8600000000000004</c:v>
                </c:pt>
                <c:pt idx="45">
                  <c:v>0.8800000000000004</c:v>
                </c:pt>
                <c:pt idx="46">
                  <c:v>0.9000000000000005</c:v>
                </c:pt>
                <c:pt idx="47">
                  <c:v>0.9200000000000005</c:v>
                </c:pt>
                <c:pt idx="48">
                  <c:v>0.9400000000000005</c:v>
                </c:pt>
                <c:pt idx="49">
                  <c:v>0.9600000000000005</c:v>
                </c:pt>
                <c:pt idx="50">
                  <c:v>0.9800000000000005</c:v>
                </c:pt>
                <c:pt idx="51">
                  <c:v>1.0000000000000004</c:v>
                </c:pt>
              </c:numCache>
            </c:numRef>
          </c:xVal>
          <c:yVal>
            <c:numRef>
              <c:f>Sheet1!$AM$6:$AM$57</c:f>
              <c:numCache>
                <c:ptCount val="52"/>
                <c:pt idx="1">
                  <c:v>2</c:v>
                </c:pt>
                <c:pt idx="2">
                  <c:v>1.6856767590100974</c:v>
                </c:pt>
                <c:pt idx="3">
                  <c:v>1.3720156870337812</c:v>
                </c:pt>
                <c:pt idx="4">
                  <c:v>1.060603437136886</c:v>
                </c:pt>
                <c:pt idx="5">
                  <c:v>0.753861851778753</c:v>
                </c:pt>
                <c:pt idx="6">
                  <c:v>0.45485869372795573</c:v>
                </c:pt>
                <c:pt idx="7">
                  <c:v>0.16712128489715816</c:v>
                </c:pt>
                <c:pt idx="8">
                  <c:v>-0.10554509887075819</c:v>
                </c:pt>
                <c:pt idx="9">
                  <c:v>-0.3592319488789473</c:v>
                </c:pt>
                <c:pt idx="10">
                  <c:v>-0.5900930624775138</c:v>
                </c:pt>
                <c:pt idx="11">
                  <c:v>-0.7944985379960764</c:v>
                </c:pt>
                <c:pt idx="12">
                  <c:v>-0.9691749006614158</c:v>
                </c:pt>
                <c:pt idx="13">
                  <c:v>-1.1113291646802246</c:v>
                </c:pt>
                <c:pt idx="14">
                  <c:v>-1.2187548519467317</c:v>
                </c:pt>
                <c:pt idx="15">
                  <c:v>-1.2899182784138938</c:v>
                </c:pt>
                <c:pt idx="16">
                  <c:v>-1.3240237740936722</c:v>
                </c:pt>
                <c:pt idx="17">
                  <c:v>-1.3210569099544798</c:v>
                </c:pt>
                <c:pt idx="18">
                  <c:v>-1.281805251882913</c:v>
                </c:pt>
                <c:pt idx="19">
                  <c:v>-1.2078566350338367</c:v>
                </c:pt>
                <c:pt idx="20">
                  <c:v>-1.1015754376791134</c:v>
                </c:pt>
                <c:pt idx="21">
                  <c:v>-0.9660578184500973</c:v>
                </c:pt>
                <c:pt idx="22">
                  <c:v>-0.8050673513124836</c:v>
                </c:pt>
                <c:pt idx="23">
                  <c:v>-0.622952935960321</c:v>
                </c:pt>
                <c:pt idx="24">
                  <c:v>-0.4245512656838425</c:v>
                </c:pt>
                <c:pt idx="25">
                  <c:v>-0.21507648940875213</c:v>
                </c:pt>
                <c:pt idx="26">
                  <c:v>-1.597940668673914E-10</c:v>
                </c:pt>
                <c:pt idx="27">
                  <c:v>0.21507648909332344</c:v>
                </c:pt>
                <c:pt idx="28">
                  <c:v>0.42455126538079735</c:v>
                </c:pt>
                <c:pt idx="29">
                  <c:v>0.6229529356775978</c:v>
                </c:pt>
                <c:pt idx="30">
                  <c:v>0.8050673510575332</c:v>
                </c:pt>
                <c:pt idx="31">
                  <c:v>0.9660578182297536</c:v>
                </c:pt>
                <c:pt idx="32">
                  <c:v>1.1015754374993831</c:v>
                </c:pt>
                <c:pt idx="33">
                  <c:v>1.207856634899822</c:v>
                </c:pt>
                <c:pt idx="34">
                  <c:v>1.2818052517986933</c:v>
                </c:pt>
                <c:pt idx="35">
                  <c:v>1.3210569099229366</c:v>
                </c:pt>
                <c:pt idx="36">
                  <c:v>1.3240237741165797</c:v>
                </c:pt>
                <c:pt idx="37">
                  <c:v>1.2899182784918697</c:v>
                </c:pt>
                <c:pt idx="38">
                  <c:v>1.218754852079105</c:v>
                </c:pt>
                <c:pt idx="39">
                  <c:v>1.1113291648652865</c:v>
                </c:pt>
                <c:pt idx="40">
                  <c:v>0.9691749008963877</c:v>
                </c:pt>
                <c:pt idx="41">
                  <c:v>0.7944985382772831</c:v>
                </c:pt>
                <c:pt idx="42">
                  <c:v>0.5900930628002838</c:v>
                </c:pt>
                <c:pt idx="43">
                  <c:v>0.3592319492382996</c:v>
                </c:pt>
                <c:pt idx="44">
                  <c:v>0.10554509926103506</c:v>
                </c:pt>
                <c:pt idx="45">
                  <c:v>-0.16712128448170127</c:v>
                </c:pt>
                <c:pt idx="46">
                  <c:v>-0.45485869329309403</c:v>
                </c:pt>
                <c:pt idx="47">
                  <c:v>-0.7538618513300321</c:v>
                </c:pt>
                <c:pt idx="48">
                  <c:v>-1.0606034366790849</c:v>
                </c:pt>
                <c:pt idx="49">
                  <c:v>-1.3720156865710484</c:v>
                </c:pt>
                <c:pt idx="50">
                  <c:v>-1.685676758545221</c:v>
                </c:pt>
                <c:pt idx="51">
                  <c:v>-1.9999999995348035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Sheet1!$AN$5</c:f>
              <c:strCache>
                <c:ptCount val="1"/>
                <c:pt idx="0">
                  <c:v>Second Harmonic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Sheet1!$AK$6:$AK$57</c:f>
              <c:numCache>
                <c:ptCount val="52"/>
                <c:pt idx="1">
                  <c:v>0</c:v>
                </c:pt>
                <c:pt idx="2">
                  <c:v>0.02</c:v>
                </c:pt>
                <c:pt idx="3">
                  <c:v>0.04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0.12000000000000001</c:v>
                </c:pt>
                <c:pt idx="8">
                  <c:v>0.14</c:v>
                </c:pt>
                <c:pt idx="9">
                  <c:v>0.16</c:v>
                </c:pt>
                <c:pt idx="10">
                  <c:v>0.18</c:v>
                </c:pt>
                <c:pt idx="11">
                  <c:v>0.19999999999999998</c:v>
                </c:pt>
                <c:pt idx="12">
                  <c:v>0.21999999999999997</c:v>
                </c:pt>
                <c:pt idx="13">
                  <c:v>0.23999999999999996</c:v>
                </c:pt>
                <c:pt idx="14">
                  <c:v>0.25999999999999995</c:v>
                </c:pt>
                <c:pt idx="15">
                  <c:v>0.27999999999999997</c:v>
                </c:pt>
                <c:pt idx="16">
                  <c:v>0.3</c:v>
                </c:pt>
                <c:pt idx="17">
                  <c:v>0.32</c:v>
                </c:pt>
                <c:pt idx="18">
                  <c:v>0.34</c:v>
                </c:pt>
                <c:pt idx="19">
                  <c:v>0.36000000000000004</c:v>
                </c:pt>
                <c:pt idx="20">
                  <c:v>0.38000000000000006</c:v>
                </c:pt>
                <c:pt idx="21">
                  <c:v>0.4000000000000001</c:v>
                </c:pt>
                <c:pt idx="22">
                  <c:v>0.4200000000000001</c:v>
                </c:pt>
                <c:pt idx="23">
                  <c:v>0.4400000000000001</c:v>
                </c:pt>
                <c:pt idx="24">
                  <c:v>0.46000000000000013</c:v>
                </c:pt>
                <c:pt idx="25">
                  <c:v>0.48000000000000015</c:v>
                </c:pt>
                <c:pt idx="26">
                  <c:v>0.5000000000000001</c:v>
                </c:pt>
                <c:pt idx="27">
                  <c:v>0.5200000000000001</c:v>
                </c:pt>
                <c:pt idx="28">
                  <c:v>0.5400000000000001</c:v>
                </c:pt>
                <c:pt idx="29">
                  <c:v>0.5600000000000002</c:v>
                </c:pt>
                <c:pt idx="30">
                  <c:v>0.5800000000000002</c:v>
                </c:pt>
                <c:pt idx="31">
                  <c:v>0.6000000000000002</c:v>
                </c:pt>
                <c:pt idx="32">
                  <c:v>0.6200000000000002</c:v>
                </c:pt>
                <c:pt idx="33">
                  <c:v>0.6400000000000002</c:v>
                </c:pt>
                <c:pt idx="34">
                  <c:v>0.6600000000000003</c:v>
                </c:pt>
                <c:pt idx="35">
                  <c:v>0.6800000000000003</c:v>
                </c:pt>
                <c:pt idx="36">
                  <c:v>0.7000000000000003</c:v>
                </c:pt>
                <c:pt idx="37">
                  <c:v>0.7200000000000003</c:v>
                </c:pt>
                <c:pt idx="38">
                  <c:v>0.7400000000000003</c:v>
                </c:pt>
                <c:pt idx="39">
                  <c:v>0.7600000000000003</c:v>
                </c:pt>
                <c:pt idx="40">
                  <c:v>0.7800000000000004</c:v>
                </c:pt>
                <c:pt idx="41">
                  <c:v>0.8000000000000004</c:v>
                </c:pt>
                <c:pt idx="42">
                  <c:v>0.8200000000000004</c:v>
                </c:pt>
                <c:pt idx="43">
                  <c:v>0.8400000000000004</c:v>
                </c:pt>
                <c:pt idx="44">
                  <c:v>0.8600000000000004</c:v>
                </c:pt>
                <c:pt idx="45">
                  <c:v>0.8800000000000004</c:v>
                </c:pt>
                <c:pt idx="46">
                  <c:v>0.9000000000000005</c:v>
                </c:pt>
                <c:pt idx="47">
                  <c:v>0.9200000000000005</c:v>
                </c:pt>
                <c:pt idx="48">
                  <c:v>0.9400000000000005</c:v>
                </c:pt>
                <c:pt idx="49">
                  <c:v>0.9600000000000005</c:v>
                </c:pt>
                <c:pt idx="50">
                  <c:v>0.9800000000000005</c:v>
                </c:pt>
                <c:pt idx="51">
                  <c:v>1.0000000000000004</c:v>
                </c:pt>
              </c:numCache>
            </c:numRef>
          </c:xVal>
          <c:yVal>
            <c:numRef>
              <c:f>Sheet1!$AN$6:$AN$57</c:f>
              <c:numCache>
                <c:ptCount val="52"/>
                <c:pt idx="1">
                  <c:v>2</c:v>
                </c:pt>
                <c:pt idx="2">
                  <c:v>1.5603781122901466</c:v>
                </c:pt>
                <c:pt idx="3">
                  <c:v>1.1232277260905033</c:v>
                </c:pt>
                <c:pt idx="4">
                  <c:v>0.6942808954672726</c:v>
                </c:pt>
                <c:pt idx="5">
                  <c:v>0.2818998600228486</c:v>
                </c:pt>
                <c:pt idx="6">
                  <c:v>-0.10392290978479907</c:v>
                </c:pt>
                <c:pt idx="7">
                  <c:v>-0.4525252880320182</c:v>
                </c:pt>
                <c:pt idx="8">
                  <c:v>-0.7534736936234049</c:v>
                </c:pt>
                <c:pt idx="9">
                  <c:v>-0.9973743291908226</c:v>
                </c:pt>
                <c:pt idx="10">
                  <c:v>-1.1765733729182233</c:v>
                </c:pt>
                <c:pt idx="11">
                  <c:v>-1.2857244261571696</c:v>
                </c:pt>
                <c:pt idx="12">
                  <c:v>-1.3222055373825068</c:v>
                </c:pt>
                <c:pt idx="13">
                  <c:v>-1.286373460968572</c:v>
                </c:pt>
                <c:pt idx="14">
                  <c:v>-1.1816491177157875</c:v>
                </c:pt>
                <c:pt idx="15">
                  <c:v>-1.0144351248117045</c:v>
                </c:pt>
                <c:pt idx="16">
                  <c:v>-0.7938733638769597</c:v>
                </c:pt>
                <c:pt idx="17">
                  <c:v>-0.5314574669392661</c:v>
                </c:pt>
                <c:pt idx="18">
                  <c:v>-0.24052145017546167</c:v>
                </c:pt>
                <c:pt idx="19">
                  <c:v>0.06436882277810485</c:v>
                </c:pt>
                <c:pt idx="20">
                  <c:v>0.3680903997611791</c:v>
                </c:pt>
                <c:pt idx="21">
                  <c:v>0.655670417873228</c:v>
                </c:pt>
                <c:pt idx="22">
                  <c:v>0.9129906064333483</c:v>
                </c:pt>
                <c:pt idx="23">
                  <c:v>1.1274543714291454</c:v>
                </c:pt>
                <c:pt idx="24">
                  <c:v>1.2885837018882562</c:v>
                </c:pt>
                <c:pt idx="25">
                  <c:v>1.3885166701251093</c:v>
                </c:pt>
                <c:pt idx="26">
                  <c:v>1.4223812139768715</c:v>
                </c:pt>
                <c:pt idx="27">
                  <c:v>1.3885269593719882</c:v>
                </c:pt>
                <c:pt idx="28">
                  <c:v>1.2886037788921345</c:v>
                </c:pt>
                <c:pt idx="29">
                  <c:v>1.1274832570792914</c:v>
                </c:pt>
                <c:pt idx="30">
                  <c:v>0.9130268905720799</c:v>
                </c:pt>
                <c:pt idx="31">
                  <c:v>0.6557123263036994</c:v>
                </c:pt>
                <c:pt idx="32">
                  <c:v>0.36813587841658657</c:v>
                </c:pt>
                <c:pt idx="33">
                  <c:v>0.06441563493581337</c:v>
                </c:pt>
                <c:pt idx="34">
                  <c:v>-0.24047561840129528</c:v>
                </c:pt>
                <c:pt idx="35">
                  <c:v>-0.5314148980156557</c:v>
                </c:pt>
                <c:pt idx="36">
                  <c:v>-0.793836202551212</c:v>
                </c:pt>
                <c:pt idx="37">
                  <c:v>-1.0144052793881013</c:v>
                </c:pt>
                <c:pt idx="38">
                  <c:v>-1.1816281738872232</c:v>
                </c:pt>
                <c:pt idx="39">
                  <c:v>-1.2863626126324101</c:v>
                </c:pt>
                <c:pt idx="40">
                  <c:v>-1.3222055381225757</c:v>
                </c:pt>
                <c:pt idx="41">
                  <c:v>-1.2857355641664503</c:v>
                </c:pt>
                <c:pt idx="42">
                  <c:v>-1.1765954711115676</c:v>
                </c:pt>
                <c:pt idx="43">
                  <c:v>-0.9974067711867185</c:v>
                </c:pt>
                <c:pt idx="44">
                  <c:v>-0.7535154751845003</c:v>
                </c:pt>
                <c:pt idx="45">
                  <c:v>-0.4525750925513089</c:v>
                </c:pt>
                <c:pt idx="46">
                  <c:v>-0.10397920549202011</c:v>
                </c:pt>
                <c:pt idx="47">
                  <c:v>0.28183870418309276</c:v>
                </c:pt>
                <c:pt idx="48">
                  <c:v>0.6942164788039263</c:v>
                </c:pt>
                <c:pt idx="49">
                  <c:v>1.1231614737534805</c:v>
                </c:pt>
                <c:pt idx="50">
                  <c:v>1.5603111251837265</c:v>
                </c:pt>
                <c:pt idx="51">
                  <c:v>1.99993290024941</c:v>
                </c:pt>
              </c:numCache>
            </c:numRef>
          </c:yVal>
          <c:smooth val="1"/>
        </c:ser>
        <c:axId val="25379439"/>
        <c:axId val="27088360"/>
      </c:scatterChart>
      <c:valAx>
        <c:axId val="2537943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Distance from Nose Tip / Body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088360"/>
        <c:crosses val="autoZero"/>
        <c:crossBetween val="midCat"/>
        <c:dispUnits/>
        <c:majorUnit val="0.2"/>
      </c:valAx>
      <c:valAx>
        <c:axId val="27088360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3794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Characteristic Determinant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Sheet1!$BW$9:$BW$833</c:f>
              <c:numCache>
                <c:ptCount val="825"/>
                <c:pt idx="0">
                  <c:v>0</c:v>
                </c:pt>
                <c:pt idx="1">
                  <c:v>2000000</c:v>
                </c:pt>
                <c:pt idx="2">
                  <c:v>4000000</c:v>
                </c:pt>
                <c:pt idx="3">
                  <c:v>6000000</c:v>
                </c:pt>
                <c:pt idx="4">
                  <c:v>8000000</c:v>
                </c:pt>
                <c:pt idx="5">
                  <c:v>10000000</c:v>
                </c:pt>
                <c:pt idx="6">
                  <c:v>12000000</c:v>
                </c:pt>
                <c:pt idx="7">
                  <c:v>14000000</c:v>
                </c:pt>
                <c:pt idx="8">
                  <c:v>16000000</c:v>
                </c:pt>
                <c:pt idx="9">
                  <c:v>18000000</c:v>
                </c:pt>
                <c:pt idx="10">
                  <c:v>20000000</c:v>
                </c:pt>
                <c:pt idx="11">
                  <c:v>22000000</c:v>
                </c:pt>
                <c:pt idx="12">
                  <c:v>24000000</c:v>
                </c:pt>
                <c:pt idx="13">
                  <c:v>26000000</c:v>
                </c:pt>
                <c:pt idx="14">
                  <c:v>28000000</c:v>
                </c:pt>
                <c:pt idx="15">
                  <c:v>30000000</c:v>
                </c:pt>
                <c:pt idx="16">
                  <c:v>32000000</c:v>
                </c:pt>
                <c:pt idx="17">
                  <c:v>34000000</c:v>
                </c:pt>
                <c:pt idx="18">
                  <c:v>36000000</c:v>
                </c:pt>
                <c:pt idx="19">
                  <c:v>38000000</c:v>
                </c:pt>
                <c:pt idx="20">
                  <c:v>40000000</c:v>
                </c:pt>
                <c:pt idx="21">
                  <c:v>42000000</c:v>
                </c:pt>
                <c:pt idx="22">
                  <c:v>44000000</c:v>
                </c:pt>
                <c:pt idx="23">
                  <c:v>46000000</c:v>
                </c:pt>
                <c:pt idx="24">
                  <c:v>48000000</c:v>
                </c:pt>
                <c:pt idx="25">
                  <c:v>50000000</c:v>
                </c:pt>
                <c:pt idx="26">
                  <c:v>52000000</c:v>
                </c:pt>
                <c:pt idx="27">
                  <c:v>54000000</c:v>
                </c:pt>
                <c:pt idx="28">
                  <c:v>56000000</c:v>
                </c:pt>
                <c:pt idx="29">
                  <c:v>58000000</c:v>
                </c:pt>
                <c:pt idx="30">
                  <c:v>60000000</c:v>
                </c:pt>
                <c:pt idx="31">
                  <c:v>62000000</c:v>
                </c:pt>
                <c:pt idx="32">
                  <c:v>64000000</c:v>
                </c:pt>
                <c:pt idx="33">
                  <c:v>66000000</c:v>
                </c:pt>
                <c:pt idx="34">
                  <c:v>68000000</c:v>
                </c:pt>
                <c:pt idx="35">
                  <c:v>70000000</c:v>
                </c:pt>
                <c:pt idx="36">
                  <c:v>72000000</c:v>
                </c:pt>
                <c:pt idx="37">
                  <c:v>74000000</c:v>
                </c:pt>
                <c:pt idx="38">
                  <c:v>76000000</c:v>
                </c:pt>
                <c:pt idx="39">
                  <c:v>78000000</c:v>
                </c:pt>
                <c:pt idx="40">
                  <c:v>80000000</c:v>
                </c:pt>
                <c:pt idx="41">
                  <c:v>82000000</c:v>
                </c:pt>
                <c:pt idx="42">
                  <c:v>84000000</c:v>
                </c:pt>
                <c:pt idx="43">
                  <c:v>86000000</c:v>
                </c:pt>
                <c:pt idx="44">
                  <c:v>88000000</c:v>
                </c:pt>
                <c:pt idx="45">
                  <c:v>90000000</c:v>
                </c:pt>
                <c:pt idx="46">
                  <c:v>92000000</c:v>
                </c:pt>
                <c:pt idx="47">
                  <c:v>94000000</c:v>
                </c:pt>
                <c:pt idx="48">
                  <c:v>96000000</c:v>
                </c:pt>
                <c:pt idx="49">
                  <c:v>98000000</c:v>
                </c:pt>
                <c:pt idx="50">
                  <c:v>100000000</c:v>
                </c:pt>
                <c:pt idx="51">
                  <c:v>102000000</c:v>
                </c:pt>
                <c:pt idx="52">
                  <c:v>104000000</c:v>
                </c:pt>
                <c:pt idx="53">
                  <c:v>106000000</c:v>
                </c:pt>
                <c:pt idx="54">
                  <c:v>108000000</c:v>
                </c:pt>
                <c:pt idx="55">
                  <c:v>110000000</c:v>
                </c:pt>
                <c:pt idx="56">
                  <c:v>112000000</c:v>
                </c:pt>
                <c:pt idx="57">
                  <c:v>114000000</c:v>
                </c:pt>
                <c:pt idx="58">
                  <c:v>116000000</c:v>
                </c:pt>
                <c:pt idx="59">
                  <c:v>118000000</c:v>
                </c:pt>
                <c:pt idx="60">
                  <c:v>120000000</c:v>
                </c:pt>
                <c:pt idx="61">
                  <c:v>122000000</c:v>
                </c:pt>
                <c:pt idx="62">
                  <c:v>124000000</c:v>
                </c:pt>
                <c:pt idx="63">
                  <c:v>126000000</c:v>
                </c:pt>
                <c:pt idx="64">
                  <c:v>128000000</c:v>
                </c:pt>
                <c:pt idx="65">
                  <c:v>130000000</c:v>
                </c:pt>
                <c:pt idx="66">
                  <c:v>132000000</c:v>
                </c:pt>
                <c:pt idx="67">
                  <c:v>134000000</c:v>
                </c:pt>
                <c:pt idx="68">
                  <c:v>136000000</c:v>
                </c:pt>
                <c:pt idx="69">
                  <c:v>138000000</c:v>
                </c:pt>
                <c:pt idx="70">
                  <c:v>140000000</c:v>
                </c:pt>
                <c:pt idx="71">
                  <c:v>142000000</c:v>
                </c:pt>
                <c:pt idx="72">
                  <c:v>144000000</c:v>
                </c:pt>
                <c:pt idx="73">
                  <c:v>146000000</c:v>
                </c:pt>
                <c:pt idx="74">
                  <c:v>148000000</c:v>
                </c:pt>
                <c:pt idx="75">
                  <c:v>150000000</c:v>
                </c:pt>
                <c:pt idx="76">
                  <c:v>152000000</c:v>
                </c:pt>
                <c:pt idx="77">
                  <c:v>154000000</c:v>
                </c:pt>
                <c:pt idx="78">
                  <c:v>156000000</c:v>
                </c:pt>
                <c:pt idx="79">
                  <c:v>158000000</c:v>
                </c:pt>
                <c:pt idx="80">
                  <c:v>160000000</c:v>
                </c:pt>
                <c:pt idx="81">
                  <c:v>162000000</c:v>
                </c:pt>
                <c:pt idx="82">
                  <c:v>164000000</c:v>
                </c:pt>
                <c:pt idx="83">
                  <c:v>166000000</c:v>
                </c:pt>
                <c:pt idx="84">
                  <c:v>168000000</c:v>
                </c:pt>
                <c:pt idx="85">
                  <c:v>170000000</c:v>
                </c:pt>
                <c:pt idx="86">
                  <c:v>172000000</c:v>
                </c:pt>
                <c:pt idx="87">
                  <c:v>174000000</c:v>
                </c:pt>
                <c:pt idx="88">
                  <c:v>176000000</c:v>
                </c:pt>
                <c:pt idx="89">
                  <c:v>178000000</c:v>
                </c:pt>
                <c:pt idx="90">
                  <c:v>180000000</c:v>
                </c:pt>
                <c:pt idx="91">
                  <c:v>182000000</c:v>
                </c:pt>
                <c:pt idx="92">
                  <c:v>184000000</c:v>
                </c:pt>
                <c:pt idx="93">
                  <c:v>186000000</c:v>
                </c:pt>
                <c:pt idx="94">
                  <c:v>188000000</c:v>
                </c:pt>
                <c:pt idx="95">
                  <c:v>190000000</c:v>
                </c:pt>
                <c:pt idx="96">
                  <c:v>192000000</c:v>
                </c:pt>
                <c:pt idx="97">
                  <c:v>194000000</c:v>
                </c:pt>
                <c:pt idx="98">
                  <c:v>196000000</c:v>
                </c:pt>
                <c:pt idx="99">
                  <c:v>198000000</c:v>
                </c:pt>
                <c:pt idx="100">
                  <c:v>200000000</c:v>
                </c:pt>
                <c:pt idx="101">
                  <c:v>202000000</c:v>
                </c:pt>
                <c:pt idx="102">
                  <c:v>204000000</c:v>
                </c:pt>
                <c:pt idx="103">
                  <c:v>206000000</c:v>
                </c:pt>
                <c:pt idx="104">
                  <c:v>208000000</c:v>
                </c:pt>
                <c:pt idx="105">
                  <c:v>210000000</c:v>
                </c:pt>
                <c:pt idx="106">
                  <c:v>212000000</c:v>
                </c:pt>
                <c:pt idx="107">
                  <c:v>214000000</c:v>
                </c:pt>
                <c:pt idx="108">
                  <c:v>216000000</c:v>
                </c:pt>
                <c:pt idx="109">
                  <c:v>218000000</c:v>
                </c:pt>
                <c:pt idx="110">
                  <c:v>220000000</c:v>
                </c:pt>
                <c:pt idx="111">
                  <c:v>222000000</c:v>
                </c:pt>
                <c:pt idx="112">
                  <c:v>224000000</c:v>
                </c:pt>
                <c:pt idx="113">
                  <c:v>226000000</c:v>
                </c:pt>
                <c:pt idx="114">
                  <c:v>228000000</c:v>
                </c:pt>
                <c:pt idx="115">
                  <c:v>230000000</c:v>
                </c:pt>
                <c:pt idx="116">
                  <c:v>232000000</c:v>
                </c:pt>
                <c:pt idx="117">
                  <c:v>234000000</c:v>
                </c:pt>
                <c:pt idx="118">
                  <c:v>236000000</c:v>
                </c:pt>
                <c:pt idx="119">
                  <c:v>238000000</c:v>
                </c:pt>
                <c:pt idx="120">
                  <c:v>240000000</c:v>
                </c:pt>
                <c:pt idx="121">
                  <c:v>242000000</c:v>
                </c:pt>
                <c:pt idx="122">
                  <c:v>244000000</c:v>
                </c:pt>
                <c:pt idx="123">
                  <c:v>246000000</c:v>
                </c:pt>
                <c:pt idx="124">
                  <c:v>248000000</c:v>
                </c:pt>
                <c:pt idx="125">
                  <c:v>250000000</c:v>
                </c:pt>
              </c:numCache>
            </c:numRef>
          </c:xVal>
          <c:yVal>
            <c:numRef>
              <c:f>Sheet1!$BX$9:$BX$833</c:f>
              <c:numCache>
                <c:ptCount val="825"/>
                <c:pt idx="0">
                  <c:v>-3.7761849836420975E+23</c:v>
                </c:pt>
                <c:pt idx="1">
                  <c:v>-7.36906980051464E+24</c:v>
                </c:pt>
                <c:pt idx="2">
                  <c:v>1.7260895271764337E+26</c:v>
                </c:pt>
                <c:pt idx="3">
                  <c:v>8.827062771817994E+26</c:v>
                </c:pt>
                <c:pt idx="4">
                  <c:v>2.466072731717643E+27</c:v>
                </c:pt>
                <c:pt idx="5">
                  <c:v>5.265858144450864E+27</c:v>
                </c:pt>
                <c:pt idx="6">
                  <c:v>9.625212343507153E+27</c:v>
                </c:pt>
                <c:pt idx="7">
                  <c:v>1.5887285157012195E+28</c:v>
                </c:pt>
                <c:pt idx="8">
                  <c:v>2.439522641309169E+28</c:v>
                </c:pt>
                <c:pt idx="9">
                  <c:v>3.5492185939871317E+28</c:v>
                </c:pt>
                <c:pt idx="10">
                  <c:v>4.952131356547678E+28</c:v>
                </c:pt>
                <c:pt idx="11">
                  <c:v>6.6825759118033735E+28</c:v>
                </c:pt>
                <c:pt idx="12">
                  <c:v>8.774867242566788E+28</c:v>
                </c:pt>
                <c:pt idx="13">
                  <c:v>1.12633203316505E+29</c:v>
                </c:pt>
                <c:pt idx="14">
                  <c:v>1.4182250161867059E+29</c:v>
                </c:pt>
                <c:pt idx="15">
                  <c:v>1.756597171602905E+29</c:v>
                </c:pt>
                <c:pt idx="16">
                  <c:v>2.1448799976949044E+29</c:v>
                </c:pt>
                <c:pt idx="17">
                  <c:v>2.58650499274396E+29</c:v>
                </c:pt>
                <c:pt idx="18">
                  <c:v>3.0849036550313278E+29</c:v>
                </c:pt>
                <c:pt idx="19">
                  <c:v>3.643507482838268E+29</c:v>
                </c:pt>
                <c:pt idx="20">
                  <c:v>4.265747974446034E+29</c:v>
                </c:pt>
                <c:pt idx="21">
                  <c:v>4.955056628135884E+29</c:v>
                </c:pt>
                <c:pt idx="22">
                  <c:v>5.7148649421890755E+29</c:v>
                </c:pt>
                <c:pt idx="23">
                  <c:v>6.548604414886865E+29</c:v>
                </c:pt>
                <c:pt idx="24">
                  <c:v>7.459706544510508E+29</c:v>
                </c:pt>
                <c:pt idx="25">
                  <c:v>8.451602829341264E+29</c:v>
                </c:pt>
                <c:pt idx="26">
                  <c:v>9.52772476766039E+29</c:v>
                </c:pt>
                <c:pt idx="27">
                  <c:v>1.0691503857749137E+30</c:v>
                </c:pt>
                <c:pt idx="28">
                  <c:v>1.1946371597888768E+30</c:v>
                </c:pt>
                <c:pt idx="29">
                  <c:v>1.3295759486360542E+30</c:v>
                </c:pt>
                <c:pt idx="30">
                  <c:v>1.4743099021445706E+30</c:v>
                </c:pt>
                <c:pt idx="31">
                  <c:v>1.6291821701425533E+30</c:v>
                </c:pt>
                <c:pt idx="32">
                  <c:v>1.794535902458126E+30</c:v>
                </c:pt>
                <c:pt idx="33">
                  <c:v>1.970714248919416E+30</c:v>
                </c:pt>
                <c:pt idx="34">
                  <c:v>2.158060359354548E+30</c:v>
                </c:pt>
                <c:pt idx="35">
                  <c:v>2.3569173835916485E+30</c:v>
                </c:pt>
                <c:pt idx="36">
                  <c:v>2.567628471458842E+30</c:v>
                </c:pt>
                <c:pt idx="37">
                  <c:v>2.7905367727842555E+30</c:v>
                </c:pt>
                <c:pt idx="38">
                  <c:v>3.025985437396015E+30</c:v>
                </c:pt>
                <c:pt idx="39">
                  <c:v>3.2743176151222445E+30</c:v>
                </c:pt>
                <c:pt idx="40">
                  <c:v>3.5358764557910697E+30</c:v>
                </c:pt>
                <c:pt idx="41">
                  <c:v>3.8110051092306186E+30</c:v>
                </c:pt>
                <c:pt idx="42">
                  <c:v>4.1000467252690136E+30</c:v>
                </c:pt>
                <c:pt idx="43">
                  <c:v>4.4033444537343824E+30</c:v>
                </c:pt>
                <c:pt idx="44">
                  <c:v>4.7212414444548525E+30</c:v>
                </c:pt>
                <c:pt idx="45">
                  <c:v>5.054080847258546E+30</c:v>
                </c:pt>
                <c:pt idx="46">
                  <c:v>5.402205811973591E+30</c:v>
                </c:pt>
                <c:pt idx="47">
                  <c:v>5.765959488428113E+30</c:v>
                </c:pt>
                <c:pt idx="48">
                  <c:v>6.145685026450235E+30</c:v>
                </c:pt>
                <c:pt idx="49">
                  <c:v>6.541725575868087E+30</c:v>
                </c:pt>
                <c:pt idx="50">
                  <c:v>6.95442428650979E+30</c:v>
                </c:pt>
                <c:pt idx="51">
                  <c:v>7.384124308203474E+30</c:v>
                </c:pt>
                <c:pt idx="52">
                  <c:v>7.831168790777262E+30</c:v>
                </c:pt>
                <c:pt idx="53">
                  <c:v>8.295900884059279E+30</c:v>
                </c:pt>
                <c:pt idx="54">
                  <c:v>8.778663737877654E+30</c:v>
                </c:pt>
                <c:pt idx="55">
                  <c:v>9.279800502060511E+30</c:v>
                </c:pt>
                <c:pt idx="56">
                  <c:v>9.799654326435972E+30</c:v>
                </c:pt>
                <c:pt idx="57">
                  <c:v>1.0338568360832171E+31</c:v>
                </c:pt>
                <c:pt idx="58">
                  <c:v>1.0896885755077228E+31</c:v>
                </c:pt>
                <c:pt idx="59">
                  <c:v>1.147494965899927E+31</c:v>
                </c:pt>
                <c:pt idx="60">
                  <c:v>1.2073103222426416E+31</c:v>
                </c:pt>
                <c:pt idx="61">
                  <c:v>1.2691689595186807E+31</c:v>
                </c:pt>
                <c:pt idx="62">
                  <c:v>1.3331051927108556E+31</c:v>
                </c:pt>
                <c:pt idx="63">
                  <c:v>1.3991533368019792E+31</c:v>
                </c:pt>
                <c:pt idx="64">
                  <c:v>1.467347706774864E+31</c:v>
                </c:pt>
                <c:pt idx="65">
                  <c:v>1.537722617612323E+31</c:v>
                </c:pt>
                <c:pt idx="66">
                  <c:v>1.6103123842971684E+31</c:v>
                </c:pt>
                <c:pt idx="67">
                  <c:v>1.6851513218122122E+31</c:v>
                </c:pt>
                <c:pt idx="68">
                  <c:v>1.7622737451402681E+31</c:v>
                </c:pt>
                <c:pt idx="69">
                  <c:v>1.8417139692641482E+31</c:v>
                </c:pt>
                <c:pt idx="70">
                  <c:v>1.9235063091666645E+31</c:v>
                </c:pt>
                <c:pt idx="71">
                  <c:v>2.0076850798306303E+31</c:v>
                </c:pt>
                <c:pt idx="72">
                  <c:v>2.0942845962388583E+31</c:v>
                </c:pt>
                <c:pt idx="73">
                  <c:v>2.183339173374161E+31</c:v>
                </c:pt>
                <c:pt idx="74">
                  <c:v>2.27488312621935E+31</c:v>
                </c:pt>
                <c:pt idx="75">
                  <c:v>2.368950769757239E+31</c:v>
                </c:pt>
                <c:pt idx="76">
                  <c:v>2.4655764189706403E+31</c:v>
                </c:pt>
                <c:pt idx="77">
                  <c:v>2.564794388842365E+31</c:v>
                </c:pt>
                <c:pt idx="78">
                  <c:v>2.666638994355229E+31</c:v>
                </c:pt>
                <c:pt idx="79">
                  <c:v>2.7711445504920423E+31</c:v>
                </c:pt>
                <c:pt idx="80">
                  <c:v>2.8783453722356167E+31</c:v>
                </c:pt>
                <c:pt idx="81">
                  <c:v>2.9882757745687675E+31</c:v>
                </c:pt>
                <c:pt idx="82">
                  <c:v>3.100970072474305E+31</c:v>
                </c:pt>
                <c:pt idx="83">
                  <c:v>3.216462580935042E+31</c:v>
                </c:pt>
                <c:pt idx="84">
                  <c:v>3.3347876149337925E+31</c:v>
                </c:pt>
                <c:pt idx="85">
                  <c:v>3.4559794894533684E+31</c:v>
                </c:pt>
                <c:pt idx="86">
                  <c:v>3.580072519476581E+31</c:v>
                </c:pt>
                <c:pt idx="87">
                  <c:v>3.707101019986246E+31</c:v>
                </c:pt>
                <c:pt idx="88">
                  <c:v>3.837099305965173E+31</c:v>
                </c:pt>
                <c:pt idx="89">
                  <c:v>3.970101692396175E+31</c:v>
                </c:pt>
                <c:pt idx="90">
                  <c:v>4.1061424942620665E+31</c:v>
                </c:pt>
                <c:pt idx="91">
                  <c:v>4.245256026545658E+31</c:v>
                </c:pt>
                <c:pt idx="92">
                  <c:v>4.387476604229762E+31</c:v>
                </c:pt>
                <c:pt idx="93">
                  <c:v>4.532838542297192E+31</c:v>
                </c:pt>
                <c:pt idx="94">
                  <c:v>4.681376155730761E+31</c:v>
                </c:pt>
                <c:pt idx="95">
                  <c:v>4.833123759513279E+31</c:v>
                </c:pt>
                <c:pt idx="96">
                  <c:v>4.988115668627563E+31</c:v>
                </c:pt>
                <c:pt idx="97">
                  <c:v>5.146386198056421E+31</c:v>
                </c:pt>
                <c:pt idx="98">
                  <c:v>5.307969662782671E+31</c:v>
                </c:pt>
                <c:pt idx="99">
                  <c:v>5.472900377789119E+31</c:v>
                </c:pt>
                <c:pt idx="100">
                  <c:v>5.641212658058581E+31</c:v>
                </c:pt>
                <c:pt idx="101">
                  <c:v>5.812940818573872E+31</c:v>
                </c:pt>
                <c:pt idx="102">
                  <c:v>5.9881191743178E+31</c:v>
                </c:pt>
                <c:pt idx="103">
                  <c:v>6.166782040273178E+31</c:v>
                </c:pt>
                <c:pt idx="104">
                  <c:v>6.348963731422823E+31</c:v>
                </c:pt>
                <c:pt idx="105">
                  <c:v>6.534698562749544E+31</c:v>
                </c:pt>
                <c:pt idx="106">
                  <c:v>6.724020849236152E+31</c:v>
                </c:pt>
                <c:pt idx="107">
                  <c:v>6.916964905865465E+31</c:v>
                </c:pt>
                <c:pt idx="108">
                  <c:v>7.113565047620289E+31</c:v>
                </c:pt>
                <c:pt idx="109">
                  <c:v>7.313855589483441E+31</c:v>
                </c:pt>
                <c:pt idx="110">
                  <c:v>7.517870846437734E+31</c:v>
                </c:pt>
                <c:pt idx="111">
                  <c:v>7.725645133465978E+31</c:v>
                </c:pt>
                <c:pt idx="112">
                  <c:v>7.937212765550985E+31</c:v>
                </c:pt>
                <c:pt idx="113">
                  <c:v>8.152608057675574E+31</c:v>
                </c:pt>
                <c:pt idx="114">
                  <c:v>8.371865324822548E+31</c:v>
                </c:pt>
                <c:pt idx="115">
                  <c:v>8.595018881974728E+31</c:v>
                </c:pt>
                <c:pt idx="116">
                  <c:v>8.822103044114919E+31</c:v>
                </c:pt>
                <c:pt idx="117">
                  <c:v>9.053152126225938E+31</c:v>
                </c:pt>
                <c:pt idx="118">
                  <c:v>9.2882004432906E+31</c:v>
                </c:pt>
                <c:pt idx="119">
                  <c:v>9.527282310291714E+31</c:v>
                </c:pt>
                <c:pt idx="120">
                  <c:v>9.770432042212088E+31</c:v>
                </c:pt>
                <c:pt idx="121">
                  <c:v>1.0017683954034547E+32</c:v>
                </c:pt>
                <c:pt idx="122">
                  <c:v>1.0269072360741892E+32</c:v>
                </c:pt>
                <c:pt idx="123">
                  <c:v>1.0524631577316943E+32</c:v>
                </c:pt>
                <c:pt idx="124">
                  <c:v>1.0784395918742507E+32</c:v>
                </c:pt>
                <c:pt idx="125">
                  <c:v>1.10483997000014E+32</c:v>
                </c:pt>
              </c:numCache>
            </c:numRef>
          </c:yVal>
          <c:smooth val="1"/>
        </c:ser>
        <c:axId val="42468649"/>
        <c:axId val="46673522"/>
      </c:scatterChart>
      <c:valAx>
        <c:axId val="4246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 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6673522"/>
        <c:crosses val="autoZero"/>
        <c:crossBetween val="midCat"/>
        <c:dispUnits/>
      </c:valAx>
      <c:valAx>
        <c:axId val="4667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Determinant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First Two Nonuniform Beam Bending Mode Shapes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Sheet1!$CK$5</c:f>
              <c:strCache>
                <c:ptCount val="1"/>
                <c:pt idx="0">
                  <c:v>Fundamental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Sheet1!$CJ$6:$CJ$58</c:f>
              <c:numCache>
                <c:ptCount val="53"/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0.06</c:v>
                </c:pt>
                <c:pt idx="6">
                  <c:v>0.08</c:v>
                </c:pt>
                <c:pt idx="7">
                  <c:v>0.1</c:v>
                </c:pt>
                <c:pt idx="8">
                  <c:v>0.12000000000000001</c:v>
                </c:pt>
                <c:pt idx="9">
                  <c:v>0.14</c:v>
                </c:pt>
                <c:pt idx="10">
                  <c:v>0.16</c:v>
                </c:pt>
                <c:pt idx="11">
                  <c:v>0.18</c:v>
                </c:pt>
                <c:pt idx="12">
                  <c:v>0.19999999999999998</c:v>
                </c:pt>
                <c:pt idx="13">
                  <c:v>0.21999999999999997</c:v>
                </c:pt>
                <c:pt idx="14">
                  <c:v>0.23999999999999996</c:v>
                </c:pt>
                <c:pt idx="15">
                  <c:v>0.25999999999999995</c:v>
                </c:pt>
                <c:pt idx="16">
                  <c:v>0.27999999999999997</c:v>
                </c:pt>
                <c:pt idx="17">
                  <c:v>0.3</c:v>
                </c:pt>
                <c:pt idx="18">
                  <c:v>0.32</c:v>
                </c:pt>
                <c:pt idx="19">
                  <c:v>0.34</c:v>
                </c:pt>
                <c:pt idx="20">
                  <c:v>0.36000000000000004</c:v>
                </c:pt>
                <c:pt idx="21">
                  <c:v>0.38000000000000006</c:v>
                </c:pt>
                <c:pt idx="22">
                  <c:v>0.4000000000000001</c:v>
                </c:pt>
                <c:pt idx="23">
                  <c:v>0.4200000000000001</c:v>
                </c:pt>
                <c:pt idx="24">
                  <c:v>0.4400000000000001</c:v>
                </c:pt>
                <c:pt idx="25">
                  <c:v>0.46000000000000013</c:v>
                </c:pt>
                <c:pt idx="26">
                  <c:v>0.48000000000000015</c:v>
                </c:pt>
                <c:pt idx="27">
                  <c:v>0.5000000000000001</c:v>
                </c:pt>
                <c:pt idx="28">
                  <c:v>0.5200000000000001</c:v>
                </c:pt>
                <c:pt idx="29">
                  <c:v>0.5400000000000001</c:v>
                </c:pt>
                <c:pt idx="30">
                  <c:v>0.5600000000000002</c:v>
                </c:pt>
                <c:pt idx="31">
                  <c:v>0.5800000000000002</c:v>
                </c:pt>
                <c:pt idx="32">
                  <c:v>0.6000000000000002</c:v>
                </c:pt>
                <c:pt idx="33">
                  <c:v>0.6200000000000002</c:v>
                </c:pt>
                <c:pt idx="34">
                  <c:v>0.6400000000000002</c:v>
                </c:pt>
                <c:pt idx="35">
                  <c:v>0.6600000000000003</c:v>
                </c:pt>
                <c:pt idx="36">
                  <c:v>0.6800000000000003</c:v>
                </c:pt>
                <c:pt idx="37">
                  <c:v>0.7000000000000003</c:v>
                </c:pt>
                <c:pt idx="38">
                  <c:v>0.7200000000000003</c:v>
                </c:pt>
                <c:pt idx="39">
                  <c:v>0.7400000000000003</c:v>
                </c:pt>
                <c:pt idx="40">
                  <c:v>0.7600000000000003</c:v>
                </c:pt>
                <c:pt idx="41">
                  <c:v>0.7800000000000004</c:v>
                </c:pt>
                <c:pt idx="42">
                  <c:v>0.8000000000000004</c:v>
                </c:pt>
                <c:pt idx="43">
                  <c:v>0.8200000000000004</c:v>
                </c:pt>
                <c:pt idx="44">
                  <c:v>0.8400000000000004</c:v>
                </c:pt>
                <c:pt idx="45">
                  <c:v>0.8600000000000004</c:v>
                </c:pt>
                <c:pt idx="46">
                  <c:v>0.8800000000000004</c:v>
                </c:pt>
                <c:pt idx="47">
                  <c:v>0.9000000000000005</c:v>
                </c:pt>
                <c:pt idx="48">
                  <c:v>0.9200000000000005</c:v>
                </c:pt>
                <c:pt idx="49">
                  <c:v>0.9400000000000005</c:v>
                </c:pt>
                <c:pt idx="50">
                  <c:v>0.9600000000000005</c:v>
                </c:pt>
                <c:pt idx="51">
                  <c:v>0.9800000000000005</c:v>
                </c:pt>
                <c:pt idx="52">
                  <c:v>1.0000000000000004</c:v>
                </c:pt>
              </c:numCache>
            </c:numRef>
          </c:xVal>
          <c:yVal>
            <c:numRef>
              <c:f>Sheet1!$CK$6:$CK$58</c:f>
              <c:numCache>
                <c:ptCount val="53"/>
                <c:pt idx="2">
                  <c:v>2</c:v>
                </c:pt>
                <c:pt idx="3">
                  <c:v>2.395727554837899</c:v>
                </c:pt>
                <c:pt idx="4">
                  <c:v>2.7880616150792954</c:v>
                </c:pt>
                <c:pt idx="5">
                  <c:v>3.1690385499830853</c:v>
                </c:pt>
                <c:pt idx="6">
                  <c:v>3.5268449004819904</c:v>
                </c:pt>
                <c:pt idx="7">
                  <c:v>3.84704858323641</c:v>
                </c:pt>
                <c:pt idx="8">
                  <c:v>4.113793234058043</c:v>
                </c:pt>
                <c:pt idx="9">
                  <c:v>4.310933723460729</c:v>
                </c:pt>
                <c:pt idx="10">
                  <c:v>4.423088908832809</c:v>
                </c:pt>
                <c:pt idx="11">
                  <c:v>4.436587547489738</c:v>
                </c:pt>
                <c:pt idx="12">
                  <c:v>4.340284824855466</c:v>
                </c:pt>
                <c:pt idx="13">
                  <c:v>4.126229950524386</c:v>
                </c:pt>
                <c:pt idx="14">
                  <c:v>3.7901695001365012</c:v>
                </c:pt>
                <c:pt idx="15">
                  <c:v>3.331876357573524</c:v>
                </c:pt>
                <c:pt idx="16">
                  <c:v>2.75529994026373</c:v>
                </c:pt>
                <c:pt idx="17">
                  <c:v>2.068539557083428</c:v>
                </c:pt>
                <c:pt idx="18">
                  <c:v>1.283648938517866</c:v>
                </c:pt>
                <c:pt idx="19">
                  <c:v>0.41628588818145484</c:v>
                </c:pt>
                <c:pt idx="20">
                  <c:v>-0.5147736478068109</c:v>
                </c:pt>
                <c:pt idx="21">
                  <c:v>-1.4882332588049867</c:v>
                </c:pt>
                <c:pt idx="22">
                  <c:v>-2.480958133939845</c:v>
                </c:pt>
                <c:pt idx="23">
                  <c:v>-3.468711788266538</c:v>
                </c:pt>
                <c:pt idx="24">
                  <c:v>-4.426916618929897</c:v>
                </c:pt>
                <c:pt idx="25">
                  <c:v>-5.331407640373437</c:v>
                </c:pt>
                <c:pt idx="26">
                  <c:v>-6.159150188258276</c:v>
                </c:pt>
                <c:pt idx="27">
                  <c:v>-6.88889499496892</c:v>
                </c:pt>
                <c:pt idx="28">
                  <c:v>-7.5017476849757</c:v>
                </c:pt>
                <c:pt idx="29">
                  <c:v>-7.981634229746245</c:v>
                </c:pt>
                <c:pt idx="30">
                  <c:v>-8.315649017054255</c:v>
                </c:pt>
                <c:pt idx="31">
                  <c:v>-8.494277681175792</c:v>
                </c:pt>
                <c:pt idx="32">
                  <c:v>-8.511492448583791</c:v>
                </c:pt>
                <c:pt idx="33">
                  <c:v>-8.364723218240986</c:v>
                </c:pt>
                <c:pt idx="34">
                  <c:v>-8.05471266876426</c:v>
                </c:pt>
                <c:pt idx="35">
                  <c:v>-7.585268143053281</c:v>
                </c:pt>
                <c:pt idx="36">
                  <c:v>-6.96292671557409</c:v>
                </c:pt>
                <c:pt idx="37">
                  <c:v>-6.196552552791998</c:v>
                </c:pt>
                <c:pt idx="38">
                  <c:v>-5.296887337553793</c:v>
                </c:pt>
                <c:pt idx="39">
                  <c:v>-4.276075101692176</c:v>
                </c:pt>
                <c:pt idx="40">
                  <c:v>-3.1471823112363935</c:v>
                </c:pt>
                <c:pt idx="41">
                  <c:v>-1.9237325429335486</c:v>
                </c:pt>
                <c:pt idx="42">
                  <c:v>-0.6192726971301756</c:v>
                </c:pt>
                <c:pt idx="43">
                  <c:v>0.7530154275860156</c:v>
                </c:pt>
                <c:pt idx="44">
                  <c:v>2.1806480201581455</c:v>
                </c:pt>
                <c:pt idx="45">
                  <c:v>3.6521103765633938</c:v>
                </c:pt>
                <c:pt idx="46">
                  <c:v>5.1570640407420525</c:v>
                </c:pt>
                <c:pt idx="47">
                  <c:v>6.68649158749223</c:v>
                </c:pt>
                <c:pt idx="48">
                  <c:v>8.232784080198822</c:v>
                </c:pt>
                <c:pt idx="49">
                  <c:v>9.789779005617486</c:v>
                </c:pt>
                <c:pt idx="50">
                  <c:v>11.35275841601967</c:v>
                </c:pt>
                <c:pt idx="51">
                  <c:v>12.918417929312247</c:v>
                </c:pt>
                <c:pt idx="52">
                  <c:v>14.48481701855598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Sheet1!$CL$5</c:f>
              <c:strCache>
                <c:ptCount val="1"/>
                <c:pt idx="0">
                  <c:v>First Harmonic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Sheet1!$CJ$6:$CJ$58</c:f>
              <c:numCache>
                <c:ptCount val="53"/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0.06</c:v>
                </c:pt>
                <c:pt idx="6">
                  <c:v>0.08</c:v>
                </c:pt>
                <c:pt idx="7">
                  <c:v>0.1</c:v>
                </c:pt>
                <c:pt idx="8">
                  <c:v>0.12000000000000001</c:v>
                </c:pt>
                <c:pt idx="9">
                  <c:v>0.14</c:v>
                </c:pt>
                <c:pt idx="10">
                  <c:v>0.16</c:v>
                </c:pt>
                <c:pt idx="11">
                  <c:v>0.18</c:v>
                </c:pt>
                <c:pt idx="12">
                  <c:v>0.19999999999999998</c:v>
                </c:pt>
                <c:pt idx="13">
                  <c:v>0.21999999999999997</c:v>
                </c:pt>
                <c:pt idx="14">
                  <c:v>0.23999999999999996</c:v>
                </c:pt>
                <c:pt idx="15">
                  <c:v>0.25999999999999995</c:v>
                </c:pt>
                <c:pt idx="16">
                  <c:v>0.27999999999999997</c:v>
                </c:pt>
                <c:pt idx="17">
                  <c:v>0.3</c:v>
                </c:pt>
                <c:pt idx="18">
                  <c:v>0.32</c:v>
                </c:pt>
                <c:pt idx="19">
                  <c:v>0.34</c:v>
                </c:pt>
                <c:pt idx="20">
                  <c:v>0.36000000000000004</c:v>
                </c:pt>
                <c:pt idx="21">
                  <c:v>0.38000000000000006</c:v>
                </c:pt>
                <c:pt idx="22">
                  <c:v>0.4000000000000001</c:v>
                </c:pt>
                <c:pt idx="23">
                  <c:v>0.4200000000000001</c:v>
                </c:pt>
                <c:pt idx="24">
                  <c:v>0.4400000000000001</c:v>
                </c:pt>
                <c:pt idx="25">
                  <c:v>0.46000000000000013</c:v>
                </c:pt>
                <c:pt idx="26">
                  <c:v>0.48000000000000015</c:v>
                </c:pt>
                <c:pt idx="27">
                  <c:v>0.5000000000000001</c:v>
                </c:pt>
                <c:pt idx="28">
                  <c:v>0.5200000000000001</c:v>
                </c:pt>
                <c:pt idx="29">
                  <c:v>0.5400000000000001</c:v>
                </c:pt>
                <c:pt idx="30">
                  <c:v>0.5600000000000002</c:v>
                </c:pt>
                <c:pt idx="31">
                  <c:v>0.5800000000000002</c:v>
                </c:pt>
                <c:pt idx="32">
                  <c:v>0.6000000000000002</c:v>
                </c:pt>
                <c:pt idx="33">
                  <c:v>0.6200000000000002</c:v>
                </c:pt>
                <c:pt idx="34">
                  <c:v>0.6400000000000002</c:v>
                </c:pt>
                <c:pt idx="35">
                  <c:v>0.6600000000000003</c:v>
                </c:pt>
                <c:pt idx="36">
                  <c:v>0.6800000000000003</c:v>
                </c:pt>
                <c:pt idx="37">
                  <c:v>0.7000000000000003</c:v>
                </c:pt>
                <c:pt idx="38">
                  <c:v>0.7200000000000003</c:v>
                </c:pt>
                <c:pt idx="39">
                  <c:v>0.7400000000000003</c:v>
                </c:pt>
                <c:pt idx="40">
                  <c:v>0.7600000000000003</c:v>
                </c:pt>
                <c:pt idx="41">
                  <c:v>0.7800000000000004</c:v>
                </c:pt>
                <c:pt idx="42">
                  <c:v>0.8000000000000004</c:v>
                </c:pt>
                <c:pt idx="43">
                  <c:v>0.8200000000000004</c:v>
                </c:pt>
                <c:pt idx="44">
                  <c:v>0.8400000000000004</c:v>
                </c:pt>
                <c:pt idx="45">
                  <c:v>0.8600000000000004</c:v>
                </c:pt>
                <c:pt idx="46">
                  <c:v>0.8800000000000004</c:v>
                </c:pt>
                <c:pt idx="47">
                  <c:v>0.9000000000000005</c:v>
                </c:pt>
                <c:pt idx="48">
                  <c:v>0.9200000000000005</c:v>
                </c:pt>
                <c:pt idx="49">
                  <c:v>0.9400000000000005</c:v>
                </c:pt>
                <c:pt idx="50">
                  <c:v>0.9600000000000005</c:v>
                </c:pt>
                <c:pt idx="51">
                  <c:v>0.9800000000000005</c:v>
                </c:pt>
                <c:pt idx="52">
                  <c:v>1.0000000000000004</c:v>
                </c:pt>
              </c:numCache>
            </c:numRef>
          </c:xVal>
          <c:yVal>
            <c:numRef>
              <c:f>Sheet1!$CL$6:$CL$58</c:f>
              <c:numCache>
                <c:ptCount val="53"/>
                <c:pt idx="2">
                  <c:v>2</c:v>
                </c:pt>
                <c:pt idx="3">
                  <c:v>1.717759497691257</c:v>
                </c:pt>
                <c:pt idx="4">
                  <c:v>1.4363552739031102</c:v>
                </c:pt>
                <c:pt idx="5">
                  <c:v>1.1577463265803318</c:v>
                </c:pt>
                <c:pt idx="6">
                  <c:v>0.8848315422392898</c:v>
                </c:pt>
                <c:pt idx="7">
                  <c:v>0.6211416173461933</c:v>
                </c:pt>
                <c:pt idx="8">
                  <c:v>0.3705417149304181</c:v>
                </c:pt>
                <c:pt idx="9">
                  <c:v>0.1369511653872947</c:v>
                </c:pt>
                <c:pt idx="10">
                  <c:v>-0.07591300249548602</c:v>
                </c:pt>
                <c:pt idx="11">
                  <c:v>-0.26476199537480716</c:v>
                </c:pt>
                <c:pt idx="12">
                  <c:v>-0.4269245358974295</c:v>
                </c:pt>
                <c:pt idx="13">
                  <c:v>-0.5604943971880335</c:v>
                </c:pt>
                <c:pt idx="14">
                  <c:v>-0.6644324824678975</c:v>
                </c:pt>
                <c:pt idx="15">
                  <c:v>-0.7386213927382752</c:v>
                </c:pt>
                <c:pt idx="16">
                  <c:v>-0.7838722466748616</c:v>
                </c:pt>
                <c:pt idx="17">
                  <c:v>-0.80188540541211</c:v>
                </c:pt>
                <c:pt idx="18">
                  <c:v>-0.7951686088791597</c:v>
                </c:pt>
                <c:pt idx="19">
                  <c:v>-0.7669177524152357</c:v>
                </c:pt>
                <c:pt idx="20">
                  <c:v>-0.72086703379842</c:v>
                </c:pt>
                <c:pt idx="21">
                  <c:v>-0.6611164052478037</c:v>
                </c:pt>
                <c:pt idx="22">
                  <c:v>-0.5919451117844121</c:v>
                </c:pt>
                <c:pt idx="23">
                  <c:v>-0.5176205442200751</c:v>
                </c:pt>
                <c:pt idx="24">
                  <c:v>-0.4422116596750875</c:v>
                </c:pt>
                <c:pt idx="25">
                  <c:v>-0.3694158234547213</c:v>
                </c:pt>
                <c:pt idx="26">
                  <c:v>-0.3024071226106343</c:v>
                </c:pt>
                <c:pt idx="27">
                  <c:v>-0.24371303245860176</c:v>
                </c:pt>
                <c:pt idx="28">
                  <c:v>-0.1951248391917557</c:v>
                </c:pt>
                <c:pt idx="29">
                  <c:v>-0.15764550573268862</c:v>
                </c:pt>
                <c:pt idx="30">
                  <c:v>-0.13147679653144362</c:v>
                </c:pt>
                <c:pt idx="31">
                  <c:v>-0.11604553971034139</c:v>
                </c:pt>
                <c:pt idx="32">
                  <c:v>-0.1100669941188666</c:v>
                </c:pt>
                <c:pt idx="33">
                  <c:v>-0.11164149509205229</c:v>
                </c:pt>
                <c:pt idx="34">
                  <c:v>-0.11837896045610771</c:v>
                </c:pt>
                <c:pt idx="35">
                  <c:v>-0.12754452179905218</c:v>
                </c:pt>
                <c:pt idx="36">
                  <c:v>-0.13621756556704245</c:v>
                </c:pt>
                <c:pt idx="37">
                  <c:v>-0.1414558677177472</c:v>
                </c:pt>
                <c:pt idx="38">
                  <c:v>-0.14045630908766646</c:v>
                </c:pt>
                <c:pt idx="39">
                  <c:v>-0.13070387079537318</c:v>
                </c:pt>
                <c:pt idx="40">
                  <c:v>-0.11010121396226277</c:v>
                </c:pt>
                <c:pt idx="41">
                  <c:v>-0.07707211009578846</c:v>
                </c:pt>
                <c:pt idx="42">
                  <c:v>-0.030633253838001827</c:v>
                </c:pt>
                <c:pt idx="43">
                  <c:v>0.02956951109120181</c:v>
                </c:pt>
                <c:pt idx="44">
                  <c:v>0.10326287112581038</c:v>
                </c:pt>
                <c:pt idx="45">
                  <c:v>0.18958623412489323</c:v>
                </c:pt>
                <c:pt idx="46">
                  <c:v>0.2871693632709805</c:v>
                </c:pt>
                <c:pt idx="47">
                  <c:v>0.39424483977665176</c:v>
                </c:pt>
                <c:pt idx="48">
                  <c:v>0.5087914215534597</c:v>
                </c:pt>
                <c:pt idx="49">
                  <c:v>0.6287033578587278</c:v>
                </c:pt>
                <c:pt idx="50">
                  <c:v>0.7519801013308637</c:v>
                </c:pt>
                <c:pt idx="51">
                  <c:v>0.8769306928934636</c:v>
                </c:pt>
                <c:pt idx="52">
                  <c:v>1.002387432255698</c:v>
                </c:pt>
              </c:numCache>
            </c:numRef>
          </c:yVal>
          <c:smooth val="1"/>
        </c:ser>
        <c:axId val="17408515"/>
        <c:axId val="22458908"/>
      </c:scatterChart>
      <c:valAx>
        <c:axId val="174085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Distance from Nose Tip / Body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crossBetween val="midCat"/>
        <c:dispUnits/>
      </c:valAx>
      <c:valAx>
        <c:axId val="22458908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4085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0</xdr:rowOff>
    </xdr:from>
    <xdr:to>
      <xdr:col>19</xdr:col>
      <xdr:colOff>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8543925" y="3400425"/>
        <a:ext cx="71628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66</xdr:col>
      <xdr:colOff>0</xdr:colOff>
      <xdr:row>15</xdr:row>
      <xdr:rowOff>0</xdr:rowOff>
    </xdr:from>
    <xdr:to>
      <xdr:col>73</xdr:col>
      <xdr:colOff>19050</xdr:colOff>
      <xdr:row>34</xdr:row>
      <xdr:rowOff>19050</xdr:rowOff>
    </xdr:to>
    <xdr:graphicFrame>
      <xdr:nvGraphicFramePr>
        <xdr:cNvPr id="2" name="Chart 4"/>
        <xdr:cNvGraphicFramePr/>
      </xdr:nvGraphicFramePr>
      <xdr:xfrm>
        <a:off x="47158275" y="2914650"/>
        <a:ext cx="56864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43</xdr:row>
      <xdr:rowOff>9525</xdr:rowOff>
    </xdr:from>
    <xdr:to>
      <xdr:col>19</xdr:col>
      <xdr:colOff>0</xdr:colOff>
      <xdr:row>67</xdr:row>
      <xdr:rowOff>0</xdr:rowOff>
    </xdr:to>
    <xdr:graphicFrame>
      <xdr:nvGraphicFramePr>
        <xdr:cNvPr id="3" name="Chart 6"/>
        <xdr:cNvGraphicFramePr/>
      </xdr:nvGraphicFramePr>
      <xdr:xfrm>
        <a:off x="8543925" y="7458075"/>
        <a:ext cx="71628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3:CL134"/>
  <sheetViews>
    <sheetView tabSelected="1" workbookViewId="0" topLeftCell="F19">
      <selection activeCell="K51" sqref="K51"/>
    </sheetView>
  </sheetViews>
  <sheetFormatPr defaultColWidth="9.140625" defaultRowHeight="12.75"/>
  <cols>
    <col min="3" max="3" width="6.7109375" style="0" customWidth="1"/>
    <col min="4" max="4" width="10.28125" style="0" customWidth="1"/>
    <col min="5" max="6" width="13.140625" style="0" customWidth="1"/>
    <col min="7" max="7" width="17.8515625" style="0" customWidth="1"/>
    <col min="8" max="9" width="8.8515625" style="0" customWidth="1"/>
    <col min="10" max="10" width="15.421875" style="0" customWidth="1"/>
    <col min="11" max="11" width="15.57421875" style="0" customWidth="1"/>
    <col min="12" max="12" width="16.140625" style="0" customWidth="1"/>
    <col min="13" max="13" width="14.140625" style="0" customWidth="1"/>
    <col min="14" max="14" width="14.28125" style="0" customWidth="1"/>
    <col min="15" max="15" width="13.7109375" style="0" customWidth="1"/>
    <col min="16" max="16" width="12.57421875" style="0" customWidth="1"/>
    <col min="17" max="17" width="14.57421875" style="0" customWidth="1"/>
    <col min="18" max="18" width="12.8515625" style="0" customWidth="1"/>
    <col min="20" max="20" width="11.57421875" style="0" customWidth="1"/>
    <col min="25" max="25" width="12.7109375" style="0" customWidth="1"/>
    <col min="26" max="26" width="12.8515625" style="0" customWidth="1"/>
    <col min="30" max="30" width="12.140625" style="0" customWidth="1"/>
    <col min="31" max="31" width="16.00390625" style="0" customWidth="1"/>
    <col min="35" max="35" width="11.7109375" style="0" customWidth="1"/>
    <col min="38" max="38" width="11.7109375" style="0" customWidth="1"/>
    <col min="39" max="39" width="11.57421875" style="0" customWidth="1"/>
    <col min="40" max="40" width="11.00390625" style="0" customWidth="1"/>
    <col min="42" max="42" width="12.140625" style="0" customWidth="1"/>
    <col min="44" max="44" width="13.28125" style="0" customWidth="1"/>
    <col min="45" max="45" width="10.28125" style="0" customWidth="1"/>
    <col min="46" max="46" width="10.140625" style="0" customWidth="1"/>
    <col min="47" max="48" width="9.8515625" style="0" customWidth="1"/>
    <col min="49" max="49" width="9.7109375" style="0" customWidth="1"/>
    <col min="50" max="50" width="9.8515625" style="0" customWidth="1"/>
    <col min="51" max="51" width="9.7109375" style="0" customWidth="1"/>
    <col min="52" max="52" width="9.57421875" style="0" customWidth="1"/>
    <col min="67" max="67" width="16.00390625" style="0" customWidth="1"/>
    <col min="70" max="70" width="16.28125" style="0" customWidth="1"/>
    <col min="73" max="73" width="16.140625" style="0" customWidth="1"/>
    <col min="74" max="74" width="11.421875" style="0" customWidth="1"/>
    <col min="75" max="75" width="11.8515625" style="0" customWidth="1"/>
    <col min="76" max="76" width="14.57421875" style="0" customWidth="1"/>
    <col min="77" max="78" width="7.421875" style="0" customWidth="1"/>
    <col min="79" max="79" width="7.28125" style="0" customWidth="1"/>
    <col min="80" max="80" width="6.7109375" style="0" customWidth="1"/>
    <col min="81" max="81" width="14.7109375" style="0" customWidth="1"/>
    <col min="83" max="83" width="10.00390625" style="0" bestFit="1" customWidth="1"/>
    <col min="84" max="84" width="14.28125" style="0" customWidth="1"/>
    <col min="85" max="85" width="7.28125" style="0" customWidth="1"/>
    <col min="86" max="86" width="13.57421875" style="0" customWidth="1"/>
    <col min="89" max="89" width="13.140625" style="0" customWidth="1"/>
    <col min="90" max="90" width="14.00390625" style="0" customWidth="1"/>
    <col min="91" max="91" width="15.7109375" style="0" customWidth="1"/>
  </cols>
  <sheetData>
    <row r="3" spans="20:88" ht="18">
      <c r="T3" s="5" t="s">
        <v>24</v>
      </c>
      <c r="AK3" s="14" t="s">
        <v>83</v>
      </c>
      <c r="AP3" s="5" t="s">
        <v>28</v>
      </c>
      <c r="BV3" s="14" t="s">
        <v>69</v>
      </c>
      <c r="CJ3" s="14" t="s">
        <v>83</v>
      </c>
    </row>
    <row r="5" spans="3:90" ht="45.75" customHeight="1">
      <c r="C5" s="1" t="s">
        <v>4</v>
      </c>
      <c r="D5" s="1" t="s">
        <v>68</v>
      </c>
      <c r="E5" s="1" t="s">
        <v>0</v>
      </c>
      <c r="F5" s="1" t="s">
        <v>84</v>
      </c>
      <c r="G5" s="1" t="s">
        <v>50</v>
      </c>
      <c r="H5" s="1" t="s">
        <v>1</v>
      </c>
      <c r="I5" s="1" t="s">
        <v>5</v>
      </c>
      <c r="J5" s="1" t="s">
        <v>22</v>
      </c>
      <c r="K5" s="1" t="s">
        <v>2</v>
      </c>
      <c r="L5" s="1" t="s">
        <v>3</v>
      </c>
      <c r="M5" s="1" t="s">
        <v>21</v>
      </c>
      <c r="N5" s="1" t="s">
        <v>20</v>
      </c>
      <c r="O5" s="1" t="s">
        <v>67</v>
      </c>
      <c r="P5" s="1" t="s">
        <v>6</v>
      </c>
      <c r="Q5" s="1" t="s">
        <v>66</v>
      </c>
      <c r="R5" s="1" t="s">
        <v>7</v>
      </c>
      <c r="S5" s="1" t="s">
        <v>8</v>
      </c>
      <c r="T5" s="1" t="s">
        <v>15</v>
      </c>
      <c r="U5" s="1" t="s">
        <v>63</v>
      </c>
      <c r="V5" s="1" t="s">
        <v>60</v>
      </c>
      <c r="W5" s="1" t="s">
        <v>10</v>
      </c>
      <c r="X5" s="1" t="s">
        <v>9</v>
      </c>
      <c r="Y5" s="1" t="s">
        <v>11</v>
      </c>
      <c r="Z5" s="1" t="s">
        <v>12</v>
      </c>
      <c r="AA5" s="1" t="s">
        <v>64</v>
      </c>
      <c r="AB5" s="1" t="s">
        <v>61</v>
      </c>
      <c r="AC5" s="1" t="s">
        <v>10</v>
      </c>
      <c r="AD5" s="1" t="s">
        <v>13</v>
      </c>
      <c r="AE5" s="1" t="s">
        <v>14</v>
      </c>
      <c r="AF5" s="1" t="s">
        <v>65</v>
      </c>
      <c r="AG5" s="1" t="s">
        <v>62</v>
      </c>
      <c r="AH5" s="1" t="s">
        <v>10</v>
      </c>
      <c r="AI5" s="1" t="s">
        <v>16</v>
      </c>
      <c r="AK5" s="1" t="str">
        <f>X5</f>
        <v>x/L</v>
      </c>
      <c r="AL5" s="1" t="s">
        <v>17</v>
      </c>
      <c r="AM5" s="1" t="s">
        <v>18</v>
      </c>
      <c r="AN5" s="1" t="s">
        <v>19</v>
      </c>
      <c r="AP5" s="1" t="s">
        <v>25</v>
      </c>
      <c r="AQ5" s="1" t="s">
        <v>26</v>
      </c>
      <c r="AR5" s="1" t="s">
        <v>27</v>
      </c>
      <c r="AS5" s="1" t="s">
        <v>29</v>
      </c>
      <c r="AT5" s="1" t="s">
        <v>30</v>
      </c>
      <c r="AU5" s="1" t="s">
        <v>31</v>
      </c>
      <c r="AV5" s="1" t="s">
        <v>32</v>
      </c>
      <c r="AW5" s="1" t="s">
        <v>33</v>
      </c>
      <c r="AX5" s="1" t="s">
        <v>34</v>
      </c>
      <c r="AY5" s="1" t="s">
        <v>35</v>
      </c>
      <c r="AZ5" s="1" t="s">
        <v>37</v>
      </c>
      <c r="BA5" s="1" t="s">
        <v>36</v>
      </c>
      <c r="BC5" s="1" t="s">
        <v>38</v>
      </c>
      <c r="BD5" s="1" t="s">
        <v>39</v>
      </c>
      <c r="BE5" s="1" t="s">
        <v>40</v>
      </c>
      <c r="BF5" s="1" t="s">
        <v>41</v>
      </c>
      <c r="BG5" s="1" t="s">
        <v>42</v>
      </c>
      <c r="BH5" s="1" t="s">
        <v>43</v>
      </c>
      <c r="BI5" s="1" t="s">
        <v>44</v>
      </c>
      <c r="BJ5" s="1" t="s">
        <v>45</v>
      </c>
      <c r="BK5" s="1" t="s">
        <v>46</v>
      </c>
      <c r="BM5" s="1" t="s">
        <v>47</v>
      </c>
      <c r="BN5" s="1" t="s">
        <v>48</v>
      </c>
      <c r="BO5" s="1" t="s">
        <v>15</v>
      </c>
      <c r="BP5" s="1" t="s">
        <v>47</v>
      </c>
      <c r="BQ5" s="1" t="s">
        <v>48</v>
      </c>
      <c r="BR5" s="1" t="s">
        <v>12</v>
      </c>
      <c r="BS5" s="1" t="s">
        <v>47</v>
      </c>
      <c r="BT5" s="1" t="s">
        <v>48</v>
      </c>
      <c r="BU5" s="1" t="s">
        <v>14</v>
      </c>
      <c r="BV5" s="1" t="s">
        <v>70</v>
      </c>
      <c r="BW5" s="1" t="s">
        <v>71</v>
      </c>
      <c r="BX5" s="1" t="s">
        <v>74</v>
      </c>
      <c r="BY5" s="1" t="s">
        <v>79</v>
      </c>
      <c r="BZ5" s="1" t="s">
        <v>81</v>
      </c>
      <c r="CA5" s="1" t="s">
        <v>80</v>
      </c>
      <c r="CB5" s="1" t="s">
        <v>75</v>
      </c>
      <c r="CC5" s="1" t="s">
        <v>76</v>
      </c>
      <c r="CD5" s="1" t="s">
        <v>72</v>
      </c>
      <c r="CE5" s="1" t="s">
        <v>73</v>
      </c>
      <c r="CF5" s="1" t="s">
        <v>77</v>
      </c>
      <c r="CG5" s="1" t="s">
        <v>75</v>
      </c>
      <c r="CH5" s="1" t="s">
        <v>78</v>
      </c>
      <c r="CJ5" s="1" t="str">
        <f>CB5</f>
        <v>X / L</v>
      </c>
      <c r="CK5" s="1" t="s">
        <v>82</v>
      </c>
      <c r="CL5" s="1" t="s">
        <v>18</v>
      </c>
    </row>
    <row r="6" spans="3:84" ht="12.75">
      <c r="C6" s="3">
        <v>32.147</v>
      </c>
      <c r="D6" s="2">
        <v>5</v>
      </c>
      <c r="E6">
        <v>1</v>
      </c>
      <c r="F6" s="2" t="s">
        <v>85</v>
      </c>
      <c r="G6" s="2">
        <v>0</v>
      </c>
      <c r="I6" t="s">
        <v>23</v>
      </c>
      <c r="J6" t="s">
        <v>23</v>
      </c>
      <c r="AP6" s="2">
        <v>10000</v>
      </c>
      <c r="BM6" s="2">
        <v>50000</v>
      </c>
      <c r="BN6" s="2">
        <v>80000</v>
      </c>
      <c r="BO6" s="4">
        <f>Root(BN6,BM6,AS17,AT17,AU17,AV17,AW17,AX17,AY17,AZ17,BA17,BC17,BD17,BE17,BF17,BG17,BH17,BI17,BJ17,BK17)</f>
        <v>257.63164303288</v>
      </c>
      <c r="BP6" s="2">
        <v>200000</v>
      </c>
      <c r="BQ6" s="2">
        <v>400000</v>
      </c>
      <c r="BR6" s="4">
        <f>Root(BQ6,BP6,AS17,AT17,AU17,AV17,AW17,AX17,AY17,AZ17,BA17,BC17,BD17,BE17,BF17,BG17,BH17,BI17,BJ17,BK17)</f>
        <v>585.4710057064732</v>
      </c>
      <c r="BS6" s="2">
        <v>2000000</v>
      </c>
      <c r="BT6" s="2">
        <v>3000000</v>
      </c>
      <c r="BU6" s="4">
        <f>Root(BT6,BS6,AS17,AT17,AU17,AV17,AW17,AX17,AY17,AZ17,BA17,BC17,BD17,BE17,BF17,BG17,BH17,BI17,BJ17,BK17)</f>
        <v>1523.7044662919855</v>
      </c>
      <c r="BV6">
        <f>Q2q1(BO6,BC17,AS17,BD17,AT17,BE17,AU17,BF17,AV17,BG17,AW17,BH17,AX17)</f>
        <v>-0.645746499080865</v>
      </c>
      <c r="BW6">
        <f>Q3q1(BO6,BC17,AS17,BD17,AT17,BE17,AU17,BF17,AV17,BG17,AW17,BH17,AX17)</f>
        <v>-0.1473625325295334</v>
      </c>
      <c r="BX6">
        <f>1/(1+BV6+BW6)</f>
        <v>4.83346376975178</v>
      </c>
      <c r="BY6">
        <f>SQRT(T7/S7)*I7</f>
        <v>4.730040744416787</v>
      </c>
      <c r="BZ6">
        <f>SQRT(Z7/S7)*I7</f>
        <v>7.853204623863469</v>
      </c>
      <c r="CA6">
        <f>SQRT(AE7/S7)*I7</f>
        <v>10.995574287564276</v>
      </c>
      <c r="CD6">
        <f>Q2q1(BR6,BC17,AS17,BD17,AT17,BE17,AU17,BF17,AV17,BG17,AW17,BH17,AX17)</f>
        <v>0.5017109775189322</v>
      </c>
      <c r="CE6">
        <f>Q3q1(BR6,BC17,AS17,BD17,AT17,BE17,AU17,BF17,AV17,BG17,AW17,BH17,AX17)</f>
        <v>0.5099699038772795</v>
      </c>
      <c r="CF6">
        <f>1/(1+CD6+CE6)</f>
        <v>0.4970967359922155</v>
      </c>
    </row>
    <row r="7" spans="5:72" ht="12.75">
      <c r="E7">
        <v>2</v>
      </c>
      <c r="F7" s="2" t="s">
        <v>86</v>
      </c>
      <c r="G7" s="2">
        <v>141</v>
      </c>
      <c r="H7">
        <f>(G7-G6)/12</f>
        <v>11.75</v>
      </c>
      <c r="I7" s="4">
        <f>SUM(H7:H16)</f>
        <v>30.416666666666668</v>
      </c>
      <c r="J7" s="2">
        <v>0</v>
      </c>
      <c r="K7" s="18">
        <v>38900000000</v>
      </c>
      <c r="L7">
        <f>(J7+K7)/288</f>
        <v>135069444.44444445</v>
      </c>
      <c r="M7" s="2">
        <v>0</v>
      </c>
      <c r="N7" s="2">
        <v>18.13</v>
      </c>
      <c r="O7">
        <f>6*(M7+N7)/($C$6)</f>
        <v>3.383830528509659</v>
      </c>
      <c r="P7" s="4">
        <f>SUM(O7:O16)/D6</f>
        <v>7.834883503903941</v>
      </c>
      <c r="Q7" s="13">
        <f>L7*H7</f>
        <v>1587065972.2222223</v>
      </c>
      <c r="R7" s="4">
        <f>SUM(Q7:Q16)/$I$7</f>
        <v>1031322012.937595</v>
      </c>
      <c r="S7">
        <f>SQRT(R7/P7)</f>
        <v>11473.102461720355</v>
      </c>
      <c r="T7" s="4">
        <f>S7*(1.505618731*PI()/I7)^2</f>
        <v>277.45170551746133</v>
      </c>
      <c r="U7">
        <f>SQRT(T7/S7)*I7</f>
        <v>4.730040744416787</v>
      </c>
      <c r="V7">
        <f>SQRT(T7/S7)</f>
        <v>0.1555081888575382</v>
      </c>
      <c r="W7">
        <f>(COS(U7)-COSH(U7))/(SINH(U7)-SIN(U7))</f>
        <v>-0.9825022145762379</v>
      </c>
      <c r="X7" s="2">
        <v>0</v>
      </c>
      <c r="Y7">
        <f>$W$7*(SIN($U$7*X7)+SINH($U$7*X7))+COSH($U$7*X7)+COS($U$7*X7)</f>
        <v>2</v>
      </c>
      <c r="Z7" s="4">
        <f>S7*(2.49975267*PI()/I7)^2</f>
        <v>764.8063102183829</v>
      </c>
      <c r="AA7">
        <f>SQRT(Z7/S7)*I7</f>
        <v>7.853204623863469</v>
      </c>
      <c r="AB7">
        <f>SQRT(Z7/S7)</f>
        <v>0.2581875492777031</v>
      </c>
      <c r="AC7">
        <f>(COS(AA7)-COSH(AA7))/(SINH(AA7)-SIN(AA7))</f>
        <v>-1.0007773119072692</v>
      </c>
      <c r="AD7">
        <f>$AC$7*(SINH($AA$7*X7)+SIN($AA$7*X7))+COSH($AA$7*X7)+COS($AA$7*X7)</f>
        <v>2</v>
      </c>
      <c r="AE7" s="4">
        <f>S7*(3.5*PI()/I7)^2</f>
        <v>1499.3170142151052</v>
      </c>
      <c r="AF7">
        <f>SQRT(AE7/S7)*I7</f>
        <v>10.995574287564276</v>
      </c>
      <c r="AG7">
        <f>SQRT(AE7/S7)</f>
        <v>0.3614983327418392</v>
      </c>
      <c r="AH7">
        <f>(COS(AF7)-COSH(AF7))/(SINH(AF7)-SIN(AF7))</f>
        <v>-0.9999664501254466</v>
      </c>
      <c r="AI7">
        <f>$AH$7*(SINH($AF$7*X7)+SIN($AF$7*X7))+COSH($AF$7*X7)+COS($AF$7*X7)</f>
        <v>2</v>
      </c>
      <c r="AK7">
        <f>X7</f>
        <v>0</v>
      </c>
      <c r="AL7">
        <f>Y7</f>
        <v>2</v>
      </c>
      <c r="AM7">
        <f>AD7</f>
        <v>2</v>
      </c>
      <c r="AN7">
        <f>AI7</f>
        <v>2</v>
      </c>
      <c r="AP7">
        <v>1</v>
      </c>
      <c r="AQ7">
        <f aca="true" t="shared" si="0" ref="AQ7:AQ16">INT(H7*$AP$6/$I$7)+1</f>
        <v>3864</v>
      </c>
      <c r="AR7">
        <f aca="true" t="shared" si="1" ref="AR7:AR16">H7/AQ7</f>
        <v>0.0030408902691511385</v>
      </c>
      <c r="AS7">
        <f>JXYst(AR7,AQ7,J7,K7,G6,G7,$W$7,$V$7,$W$7,$V$7)</f>
        <v>882903.4490004694</v>
      </c>
      <c r="AT7">
        <f>JXYst(AR7,AQ7,J7,K7,G6,G7,$W$7,$V$7,$AC$7,$AB$7)</f>
        <v>3046243.0173769454</v>
      </c>
      <c r="AU7">
        <f>JXYst(AR7,AQ7,J7,K7,G6,G7,$W$7,$V$7,$AH$7,$AG$7)</f>
        <v>2882029.2388790697</v>
      </c>
      <c r="AV7">
        <f>JXYst(AR7,AQ7,J7,K7,G6,G7,$AC$7,$AB$7,$W$7,$V$7)</f>
        <v>3046243.017376945</v>
      </c>
      <c r="AW7">
        <f>JXYst(AR7,AQ7,J7,K7,G6,G7,$AC$7,$AB$7,$AC$7,$AB$7)</f>
        <v>11273378.074992778</v>
      </c>
      <c r="AX7">
        <f>JXYst(AR7,AQ7,J7,K7,G6,G7,$AC$7,$AB$7,$AH$7,$AG$7)</f>
        <v>13559729.766184174</v>
      </c>
      <c r="AY7">
        <f>JXYst(AR7,AQ7,J7,K7,G6,G7,$AH$7,$AG$7,$W$7,$V$7)</f>
        <v>2882029.2388790697</v>
      </c>
      <c r="AZ7">
        <f>JXYst(AR7,AQ7,J7,K7,G6,G7,$AH$7,$AG$7,$AC$7,$AB$7)</f>
        <v>13559729.766184174</v>
      </c>
      <c r="BA7">
        <f>JXYst(AR7,AQ7,J7,K7,G6,G7,$AH$7,$AG$7,$AH$7,$AG$7)</f>
        <v>26831087.801950477</v>
      </c>
      <c r="BC7">
        <f aca="true" t="shared" si="2" ref="BC7:BC16">JXYma(AR7,AQ7,M7,N7,G6,G7,$W$7,$V$7,$W$7,$V$7,$C$6)</f>
        <v>19.81046807462168</v>
      </c>
      <c r="BD7">
        <f aca="true" t="shared" si="3" ref="BD7:BD16">JXYma(AR7,AQ7,M7,N7,G6,G7,$W$7,$V$7,$AC$7,$AB$7,$C$6)</f>
        <v>22.250123143055966</v>
      </c>
      <c r="BE7">
        <f aca="true" t="shared" si="4" ref="BE7:BE16">JXYma(AR7,AQ7,M7,N7,G6,G7,$W$7,$V$7,$AH$7,$AG$7,$C$6)</f>
        <v>3.0538348791046426</v>
      </c>
      <c r="BF7">
        <f aca="true" t="shared" si="5" ref="BF7:BF16">JXYma(AR7,AQ7,M7,N7,G6,G7,$AC$7,$AB$7,$W$7,$V$7,$C$6)</f>
        <v>22.250123143055966</v>
      </c>
      <c r="BG7">
        <f aca="true" t="shared" si="6" ref="BG7:BG16">JXYma(AR7,AQ7,M7,N7,G6,G7,$AC$7,$AB$7,$AC$7,$AB$7,$C$6)</f>
        <v>46.77137651001627</v>
      </c>
      <c r="BH7">
        <f aca="true" t="shared" si="7" ref="BH7:BH16">JXYma(AR7,AQ7,M7,N7,G6,G7,$AC$7,$AB$7,$AH$7,$AG$7,$C$6)</f>
        <v>25.867567079488197</v>
      </c>
      <c r="BI7">
        <f aca="true" t="shared" si="8" ref="BI7:BI16">JXYma(AR7,AQ7,M7,N7,G6,G7,$AH$7,$AG$7,$W$7,$V$7,$C$6)</f>
        <v>3.0538348791046426</v>
      </c>
      <c r="BJ7">
        <f aca="true" t="shared" si="9" ref="BJ7:BJ16">JXYma(AR7,AQ7,M7,N7,G6,G7,$AH$7,$AG$7,$AC$7,$AB$7,$C$6)</f>
        <v>25.867567079488197</v>
      </c>
      <c r="BK7">
        <f aca="true" t="shared" si="10" ref="BK7:BK16">JXYma(AR7,AQ7,M7,N7,G6,G7,$AH$7,$AG$7,$AH$7,$AG$7,$C$6)</f>
        <v>29.394758355268884</v>
      </c>
      <c r="BM7" s="10" t="s">
        <v>59</v>
      </c>
      <c r="BN7">
        <f>BO6^2</f>
        <v>66374.0634918213</v>
      </c>
      <c r="BP7" s="10" t="s">
        <v>59</v>
      </c>
      <c r="BQ7" s="10">
        <f>BR6^2</f>
        <v>342776.29852294916</v>
      </c>
      <c r="BS7" s="10" t="s">
        <v>59</v>
      </c>
      <c r="BT7" s="10">
        <f>BU6^2</f>
        <v>2321675.300598144</v>
      </c>
    </row>
    <row r="8" spans="5:90" ht="12.75">
      <c r="E8">
        <v>3</v>
      </c>
      <c r="F8" s="2" t="s">
        <v>87</v>
      </c>
      <c r="G8" s="2">
        <v>177</v>
      </c>
      <c r="H8">
        <f>(G8-G7)/12</f>
        <v>3</v>
      </c>
      <c r="J8" s="18">
        <v>814000000000</v>
      </c>
      <c r="K8" s="18">
        <v>814000000000</v>
      </c>
      <c r="L8">
        <f aca="true" t="shared" si="11" ref="L8:L16">(J8+K8)/288</f>
        <v>5652777777.777778</v>
      </c>
      <c r="M8" s="2">
        <v>29.89</v>
      </c>
      <c r="N8" s="2">
        <v>29.89</v>
      </c>
      <c r="O8">
        <f aca="true" t="shared" si="12" ref="O8:O16">6*(M8+N8)/($C$6)</f>
        <v>11.157495256166984</v>
      </c>
      <c r="P8" s="19"/>
      <c r="Q8" s="13">
        <f aca="true" t="shared" si="13" ref="Q8:Q16">L8*H8</f>
        <v>16958333333.333332</v>
      </c>
      <c r="X8" s="2">
        <v>0.02</v>
      </c>
      <c r="Y8">
        <f aca="true" t="shared" si="14" ref="Y8:Y57">$W$7*(SIN($U$7*X8)+SINH($U$7*X8))+COSH($U$7*X8)+COS($U$7*X8)</f>
        <v>1.8141155298615432</v>
      </c>
      <c r="AD8">
        <f aca="true" t="shared" si="15" ref="AD8:AD57">$AC$7*(SINH($AA$7*X8)+SIN($AA$7*X8))+COSH($AA$7*X8)+COS($AA$7*X8)</f>
        <v>1.6856767590100974</v>
      </c>
      <c r="AI8">
        <f aca="true" t="shared" si="16" ref="AI8:AI57">$AH$7*(SINH($AF$7*X8)+SIN($AF$7*X8))+COSH($AF$7*X8)+COS($AF$7*X8)</f>
        <v>1.5603781122901466</v>
      </c>
      <c r="AK8">
        <f aca="true" t="shared" si="17" ref="AK8:AK57">X8</f>
        <v>0.02</v>
      </c>
      <c r="AL8">
        <f aca="true" t="shared" si="18" ref="AL8:AL57">Y8</f>
        <v>1.8141155298615432</v>
      </c>
      <c r="AM8">
        <f aca="true" t="shared" si="19" ref="AM8:AM57">AD8</f>
        <v>1.6856767590100974</v>
      </c>
      <c r="AN8">
        <f aca="true" t="shared" si="20" ref="AN8:AN57">AI8</f>
        <v>1.5603781122901466</v>
      </c>
      <c r="AP8">
        <v>2</v>
      </c>
      <c r="AQ8">
        <f t="shared" si="0"/>
        <v>987</v>
      </c>
      <c r="AR8">
        <f t="shared" si="1"/>
        <v>0.00303951367781155</v>
      </c>
      <c r="AS8">
        <f aca="true" t="shared" si="21" ref="AS8:AS16">JXYst(AR8,AQ8,J8,K8,G7,G8,$W$7,$V$7,$W$7,$V$7)</f>
        <v>22978005.402031332</v>
      </c>
      <c r="AT8">
        <f aca="true" t="shared" si="22" ref="AT8:AT16">JXYst(AR8,AQ8,J8,K8,G7,G8,$W$7,$V$7,$AC$7,$AB$7)</f>
        <v>28275401.408468287</v>
      </c>
      <c r="AU8">
        <f aca="true" t="shared" si="23" ref="AU8:AU16">JXYst(AR8,AQ8,J8,K8,G7,G8,$W$7,$V$7,$AH$7,$AG$7)</f>
        <v>-83238833.28221096</v>
      </c>
      <c r="AV8">
        <f aca="true" t="shared" si="24" ref="AV8:AV16">JXYst(AR8,AQ8,J8,K8,G7,G8,$AC$7,$AB$7,$W$7,$V$7)</f>
        <v>28275401.40846828</v>
      </c>
      <c r="AW8">
        <f aca="true" t="shared" si="25" ref="AW8:AW16">JXYst(AR8,AQ8,J8,K8,G7,G8,$AC$7,$AB$7,$AC$7,$AB$7)</f>
        <v>41773204.15508603</v>
      </c>
      <c r="AX8">
        <f aca="true" t="shared" si="26" ref="AX8:AX16">JXYst(AR8,AQ8,J8,K8,G7,G8,$AC$7,$AB$7,$AH$7,$AG$7)</f>
        <v>-91318687.8729272</v>
      </c>
      <c r="AY8">
        <f aca="true" t="shared" si="27" ref="AY8:AY16">JXYst(AR8,AQ8,J8,K8,G7,G8,$AH$7,$AG$7,$W$7,$V$7)</f>
        <v>-83238833.28221096</v>
      </c>
      <c r="AZ8">
        <f aca="true" t="shared" si="28" ref="AZ8:AZ16">JXYst(AR8,AQ8,J8,K8,G7,G8,$AH$7,$AG$7,$AC$7,$AB$7)</f>
        <v>-91318687.8729272</v>
      </c>
      <c r="BA8">
        <f aca="true" t="shared" si="29" ref="BA8:BA16">JXYst(AR8,AQ8,J8,K8,G7,G8,$AH$7,$AG$7,$AH$7,$AG$7)</f>
        <v>319916516.1622101</v>
      </c>
      <c r="BC8">
        <f t="shared" si="2"/>
        <v>42.742024392631</v>
      </c>
      <c r="BD8">
        <f t="shared" si="3"/>
        <v>23.84522770420297</v>
      </c>
      <c r="BE8">
        <f t="shared" si="4"/>
        <v>-39.633411951978196</v>
      </c>
      <c r="BF8">
        <f t="shared" si="5"/>
        <v>23.84522770420297</v>
      </c>
      <c r="BG8">
        <f t="shared" si="6"/>
        <v>16.28472248782209</v>
      </c>
      <c r="BH8">
        <f t="shared" si="7"/>
        <v>-19.94394782366446</v>
      </c>
      <c r="BI8">
        <f t="shared" si="8"/>
        <v>-39.633411951978196</v>
      </c>
      <c r="BJ8">
        <f t="shared" si="9"/>
        <v>-19.94394782366446</v>
      </c>
      <c r="BK8">
        <f t="shared" si="10"/>
        <v>38.38063106923175</v>
      </c>
      <c r="BO8" s="8" t="s">
        <v>57</v>
      </c>
      <c r="BR8" s="8" t="s">
        <v>57</v>
      </c>
      <c r="BU8" s="8" t="s">
        <v>57</v>
      </c>
      <c r="BW8" t="s">
        <v>51</v>
      </c>
      <c r="BX8" t="s">
        <v>49</v>
      </c>
      <c r="CB8">
        <v>0</v>
      </c>
      <c r="CC8">
        <f aca="true" t="shared" si="30" ref="CC8:CC39">$BX$6*(www(CB8,$W$7,$BY$6)+$BV$6*www(CB8,$AC$7,$BZ$6)+$BW$6*www(CB8,$AH$7,$CA$6))</f>
        <v>2</v>
      </c>
      <c r="CG8">
        <f>CB8</f>
        <v>0</v>
      </c>
      <c r="CH8">
        <f aca="true" t="shared" si="31" ref="CH8:CH39">$CF$6*(www(CB8,$W$7,$BY$6)+$CD$6*www(CB8,$AC$7,$BZ$6)+$CE$6*www(CB8,$AH$7,$CA$6))</f>
        <v>2</v>
      </c>
      <c r="CJ8">
        <f>CG8</f>
        <v>0</v>
      </c>
      <c r="CK8">
        <f>CC8</f>
        <v>2</v>
      </c>
      <c r="CL8">
        <f>CH8</f>
        <v>2</v>
      </c>
    </row>
    <row r="9" spans="5:90" ht="12.75">
      <c r="E9">
        <v>4</v>
      </c>
      <c r="F9" s="2" t="s">
        <v>88</v>
      </c>
      <c r="G9" s="2">
        <v>207</v>
      </c>
      <c r="H9">
        <f>(G9-G8)/12</f>
        <v>2.5</v>
      </c>
      <c r="J9" s="18">
        <v>160000000000</v>
      </c>
      <c r="K9" s="18">
        <v>160000000000</v>
      </c>
      <c r="L9">
        <f t="shared" si="11"/>
        <v>1111111111.1111112</v>
      </c>
      <c r="M9" s="2">
        <v>12.67</v>
      </c>
      <c r="N9" s="2">
        <v>12.67</v>
      </c>
      <c r="O9">
        <f t="shared" si="12"/>
        <v>4.729523750272187</v>
      </c>
      <c r="P9" s="9"/>
      <c r="Q9" s="13">
        <f t="shared" si="13"/>
        <v>2777777777.7777777</v>
      </c>
      <c r="X9" s="2">
        <f>X8+0.02</f>
        <v>0.04</v>
      </c>
      <c r="Y9">
        <f t="shared" si="14"/>
        <v>1.6283207763838095</v>
      </c>
      <c r="AD9">
        <f t="shared" si="15"/>
        <v>1.3720156870337812</v>
      </c>
      <c r="AI9">
        <f t="shared" si="16"/>
        <v>1.1232277260905033</v>
      </c>
      <c r="AK9">
        <f t="shared" si="17"/>
        <v>0.04</v>
      </c>
      <c r="AL9">
        <f t="shared" si="18"/>
        <v>1.6283207763838095</v>
      </c>
      <c r="AM9">
        <f t="shared" si="19"/>
        <v>1.3720156870337812</v>
      </c>
      <c r="AN9">
        <f t="shared" si="20"/>
        <v>1.1232277260905033</v>
      </c>
      <c r="AP9">
        <v>3</v>
      </c>
      <c r="AQ9">
        <f t="shared" si="0"/>
        <v>822</v>
      </c>
      <c r="AR9">
        <f t="shared" si="1"/>
        <v>0.0030413625304136255</v>
      </c>
      <c r="AS9">
        <f t="shared" si="21"/>
        <v>4006788.223301928</v>
      </c>
      <c r="AT9">
        <f t="shared" si="22"/>
        <v>-2025854.6514633924</v>
      </c>
      <c r="AU9">
        <f t="shared" si="23"/>
        <v>-17956298.331319824</v>
      </c>
      <c r="AV9">
        <f t="shared" si="24"/>
        <v>-2025854.6514633922</v>
      </c>
      <c r="AW9">
        <f t="shared" si="25"/>
        <v>1895204.5115236698</v>
      </c>
      <c r="AX9">
        <f t="shared" si="26"/>
        <v>8510223.381858962</v>
      </c>
      <c r="AY9">
        <f t="shared" si="27"/>
        <v>-17956298.331319824</v>
      </c>
      <c r="AZ9">
        <f t="shared" si="28"/>
        <v>8510223.381858962</v>
      </c>
      <c r="BA9">
        <f t="shared" si="29"/>
        <v>80904205.70152867</v>
      </c>
      <c r="BC9">
        <f t="shared" si="2"/>
        <v>16.833194703921205</v>
      </c>
      <c r="BD9">
        <f t="shared" si="3"/>
        <v>-3.8057996720251452</v>
      </c>
      <c r="BE9">
        <f t="shared" si="4"/>
        <v>-18.633592830357777</v>
      </c>
      <c r="BF9">
        <f t="shared" si="5"/>
        <v>-3.8057996720251452</v>
      </c>
      <c r="BG9">
        <f t="shared" si="6"/>
        <v>1.6136693256254084</v>
      </c>
      <c r="BH9">
        <f t="shared" si="7"/>
        <v>3.9832238834145914</v>
      </c>
      <c r="BI9">
        <f t="shared" si="8"/>
        <v>-18.633592830357777</v>
      </c>
      <c r="BJ9">
        <f t="shared" si="9"/>
        <v>3.9832238834145914</v>
      </c>
      <c r="BK9">
        <f t="shared" si="10"/>
        <v>20.70813602554903</v>
      </c>
      <c r="BO9" s="7">
        <f>T7</f>
        <v>277.45170551746133</v>
      </c>
      <c r="BR9" s="7">
        <f>Z7</f>
        <v>764.8063102183829</v>
      </c>
      <c r="BU9" s="7">
        <f>AE7</f>
        <v>1499.3170142151052</v>
      </c>
      <c r="BW9">
        <v>0</v>
      </c>
      <c r="BX9">
        <f>determ3(BW9*$BC$17-$AS$17,BW9*$BD$17-$AT$17,BW9*$BE$17-$AU$17,BW9*$BF$17-$AV$17,BW9*$BG$17-$AW$17,BW9*$BH$17-$AX$17,BW9*$BI$17-$AY$17,BW9*$BJ$17-$AZ$17,BW9*$BK$17-$BA$17)</f>
        <v>-3.7761849836420975E+23</v>
      </c>
      <c r="CB9">
        <f>CB8+0.02</f>
        <v>0.02</v>
      </c>
      <c r="CC9">
        <f t="shared" si="30"/>
        <v>2.395727554837899</v>
      </c>
      <c r="CG9">
        <f aca="true" t="shared" si="32" ref="CG9:CG58">CB9</f>
        <v>0.02</v>
      </c>
      <c r="CH9">
        <f t="shared" si="31"/>
        <v>1.717759497691257</v>
      </c>
      <c r="CJ9">
        <f aca="true" t="shared" si="33" ref="CJ9:CJ58">CG9</f>
        <v>0.02</v>
      </c>
      <c r="CK9">
        <f aca="true" t="shared" si="34" ref="CK9:CK58">CC9</f>
        <v>2.395727554837899</v>
      </c>
      <c r="CL9">
        <f aca="true" t="shared" si="35" ref="CL9:CL58">CH9</f>
        <v>1.717759497691257</v>
      </c>
    </row>
    <row r="10" spans="5:90" ht="12.75">
      <c r="E10">
        <v>5</v>
      </c>
      <c r="F10" s="2" t="s">
        <v>89</v>
      </c>
      <c r="G10" s="2">
        <v>330</v>
      </c>
      <c r="H10">
        <f>(G10-G9)/12</f>
        <v>10.25</v>
      </c>
      <c r="J10" s="18">
        <v>46370000000</v>
      </c>
      <c r="K10" s="18">
        <v>56920000000</v>
      </c>
      <c r="L10">
        <f t="shared" si="11"/>
        <v>358645833.3333333</v>
      </c>
      <c r="M10" s="2">
        <v>47.89</v>
      </c>
      <c r="N10" s="2">
        <v>47.89</v>
      </c>
      <c r="O10">
        <f t="shared" si="12"/>
        <v>17.876629234454228</v>
      </c>
      <c r="P10" s="9"/>
      <c r="Q10" s="13">
        <f t="shared" si="13"/>
        <v>3676119791.6666665</v>
      </c>
      <c r="X10" s="2">
        <f aca="true" t="shared" si="36" ref="X10:X57">X9+0.02</f>
        <v>0.06</v>
      </c>
      <c r="Y10">
        <f t="shared" si="14"/>
        <v>1.4428374019571852</v>
      </c>
      <c r="AD10">
        <f t="shared" si="15"/>
        <v>1.060603437136886</v>
      </c>
      <c r="AI10">
        <f t="shared" si="16"/>
        <v>0.6942808954672726</v>
      </c>
      <c r="AK10">
        <f t="shared" si="17"/>
        <v>0.06</v>
      </c>
      <c r="AL10">
        <f t="shared" si="18"/>
        <v>1.4428374019571852</v>
      </c>
      <c r="AM10">
        <f t="shared" si="19"/>
        <v>1.060603437136886</v>
      </c>
      <c r="AN10">
        <f t="shared" si="20"/>
        <v>0.6942808954672726</v>
      </c>
      <c r="AP10">
        <v>4</v>
      </c>
      <c r="AQ10">
        <f t="shared" si="0"/>
        <v>3370</v>
      </c>
      <c r="AR10">
        <f t="shared" si="1"/>
        <v>0.0030415430267062313</v>
      </c>
      <c r="AS10">
        <f t="shared" si="21"/>
        <v>2037998.613131455</v>
      </c>
      <c r="AT10">
        <f t="shared" si="22"/>
        <v>-6391508.106514162</v>
      </c>
      <c r="AU10">
        <f t="shared" si="23"/>
        <v>4846423.094452754</v>
      </c>
      <c r="AV10">
        <f t="shared" si="24"/>
        <v>-6391508.106514162</v>
      </c>
      <c r="AW10">
        <f t="shared" si="25"/>
        <v>23197492.83821069</v>
      </c>
      <c r="AX10">
        <f t="shared" si="26"/>
        <v>-28789494.14614842</v>
      </c>
      <c r="AY10">
        <f t="shared" si="27"/>
        <v>4846423.094452754</v>
      </c>
      <c r="AZ10">
        <f t="shared" si="28"/>
        <v>-28789494.14614842</v>
      </c>
      <c r="BA10">
        <f t="shared" si="29"/>
        <v>71978516.72778185</v>
      </c>
      <c r="BC10">
        <f t="shared" si="2"/>
        <v>90.6677586228429</v>
      </c>
      <c r="BD10">
        <f t="shared" si="3"/>
        <v>-81.71927444471187</v>
      </c>
      <c r="BE10">
        <f t="shared" si="4"/>
        <v>-29.437373959386257</v>
      </c>
      <c r="BF10">
        <f t="shared" si="5"/>
        <v>-81.71927444471187</v>
      </c>
      <c r="BG10">
        <f t="shared" si="6"/>
        <v>174.5825307832092</v>
      </c>
      <c r="BH10">
        <f t="shared" si="7"/>
        <v>-82.70756677278386</v>
      </c>
      <c r="BI10">
        <f t="shared" si="8"/>
        <v>-29.437373959386257</v>
      </c>
      <c r="BJ10">
        <f t="shared" si="9"/>
        <v>-82.70756677278386</v>
      </c>
      <c r="BK10">
        <f t="shared" si="10"/>
        <v>143.42621271535955</v>
      </c>
      <c r="BO10" t="s">
        <v>23</v>
      </c>
      <c r="BR10" t="s">
        <v>23</v>
      </c>
      <c r="BU10" t="s">
        <v>23</v>
      </c>
      <c r="BW10">
        <f>BW9+2000000</f>
        <v>2000000</v>
      </c>
      <c r="BX10">
        <f aca="true" t="shared" si="37" ref="BX10:BX73">determ3(BW10*$BC$17-$AS$17,BW10*$BD$17-$AT$17,BW10*$BE$17-$AU$17,BW10*$BF$17-$AV$17,BW10*$BG$17-$AW$17,BW10*$BH$17-$AX$17,BW10*$BI$17-$AY$17,BW10*$BJ$17-$AZ$17,BW10*$BK$17-$BA$17)</f>
        <v>-7.36906980051464E+24</v>
      </c>
      <c r="CB10">
        <f aca="true" t="shared" si="38" ref="CB10:CB58">CB9+0.02</f>
        <v>0.04</v>
      </c>
      <c r="CC10">
        <f t="shared" si="30"/>
        <v>2.7880616150792954</v>
      </c>
      <c r="CG10">
        <f t="shared" si="32"/>
        <v>0.04</v>
      </c>
      <c r="CH10">
        <f t="shared" si="31"/>
        <v>1.4363552739031102</v>
      </c>
      <c r="CJ10">
        <f t="shared" si="33"/>
        <v>0.04</v>
      </c>
      <c r="CK10">
        <f t="shared" si="34"/>
        <v>2.7880616150792954</v>
      </c>
      <c r="CL10">
        <f t="shared" si="35"/>
        <v>1.4363552739031102</v>
      </c>
    </row>
    <row r="11" spans="5:90" ht="12.75">
      <c r="E11" t="s">
        <v>23</v>
      </c>
      <c r="F11" t="s">
        <v>23</v>
      </c>
      <c r="G11" s="2">
        <v>365</v>
      </c>
      <c r="H11">
        <f>(G11-G10)/12</f>
        <v>2.9166666666666665</v>
      </c>
      <c r="J11" s="18">
        <v>160000000000</v>
      </c>
      <c r="K11" s="18">
        <v>469000000000</v>
      </c>
      <c r="L11">
        <f t="shared" si="11"/>
        <v>2184027777.7777777</v>
      </c>
      <c r="M11" s="15">
        <v>5.43</v>
      </c>
      <c r="N11" s="2">
        <v>5.43</v>
      </c>
      <c r="O11">
        <f t="shared" si="12"/>
        <v>2.026938750116652</v>
      </c>
      <c r="P11" s="9"/>
      <c r="Q11" s="13">
        <f t="shared" si="13"/>
        <v>6370081018.5185175</v>
      </c>
      <c r="X11" s="2">
        <f t="shared" si="36"/>
        <v>0.08</v>
      </c>
      <c r="Y11">
        <f t="shared" si="14"/>
        <v>1.2580174856900825</v>
      </c>
      <c r="AD11">
        <f t="shared" si="15"/>
        <v>0.753861851778753</v>
      </c>
      <c r="AI11">
        <f t="shared" si="16"/>
        <v>0.2818998600228486</v>
      </c>
      <c r="AK11">
        <f t="shared" si="17"/>
        <v>0.08</v>
      </c>
      <c r="AL11">
        <f t="shared" si="18"/>
        <v>1.2580174856900825</v>
      </c>
      <c r="AM11">
        <f t="shared" si="19"/>
        <v>0.753861851778753</v>
      </c>
      <c r="AN11">
        <f t="shared" si="20"/>
        <v>0.2818998600228486</v>
      </c>
      <c r="AP11">
        <v>5</v>
      </c>
      <c r="AQ11">
        <f t="shared" si="0"/>
        <v>959</v>
      </c>
      <c r="AR11">
        <f t="shared" si="1"/>
        <v>0.003041362530413625</v>
      </c>
      <c r="AS11">
        <f t="shared" si="21"/>
        <v>16393.16835212991</v>
      </c>
      <c r="AT11">
        <f t="shared" si="22"/>
        <v>-113009.25445842452</v>
      </c>
      <c r="AU11">
        <f t="shared" si="23"/>
        <v>391381.67616461474</v>
      </c>
      <c r="AV11">
        <f t="shared" si="24"/>
        <v>-113009.25445842452</v>
      </c>
      <c r="AW11">
        <f t="shared" si="25"/>
        <v>779434.944552278</v>
      </c>
      <c r="AX11">
        <f t="shared" si="26"/>
        <v>-2700954.6155886436</v>
      </c>
      <c r="AY11">
        <f t="shared" si="27"/>
        <v>391381.67616461474</v>
      </c>
      <c r="AZ11">
        <f t="shared" si="28"/>
        <v>-2700954.615588644</v>
      </c>
      <c r="BA11">
        <f t="shared" si="29"/>
        <v>9365858.433043858</v>
      </c>
      <c r="BC11">
        <f t="shared" si="2"/>
        <v>14.677006653999127</v>
      </c>
      <c r="BD11">
        <f t="shared" si="3"/>
        <v>-12.149371567217113</v>
      </c>
      <c r="BE11">
        <f t="shared" si="4"/>
        <v>9.743305461448813</v>
      </c>
      <c r="BF11">
        <f t="shared" si="5"/>
        <v>-12.149371567217113</v>
      </c>
      <c r="BG11">
        <f t="shared" si="6"/>
        <v>10.34321393395705</v>
      </c>
      <c r="BH11">
        <f t="shared" si="7"/>
        <v>-8.617145517568678</v>
      </c>
      <c r="BI11">
        <f t="shared" si="8"/>
        <v>9.743305461448813</v>
      </c>
      <c r="BJ11">
        <f t="shared" si="9"/>
        <v>-8.617145517568678</v>
      </c>
      <c r="BK11">
        <f t="shared" si="10"/>
        <v>7.532239045034969</v>
      </c>
      <c r="BO11" s="11" t="s">
        <v>58</v>
      </c>
      <c r="BR11" s="11" t="s">
        <v>58</v>
      </c>
      <c r="BU11" s="11" t="s">
        <v>58</v>
      </c>
      <c r="BW11">
        <f aca="true" t="shared" si="39" ref="BW11:BW74">BW10+2000000</f>
        <v>4000000</v>
      </c>
      <c r="BX11">
        <f t="shared" si="37"/>
        <v>1.7260895271764337E+26</v>
      </c>
      <c r="CB11">
        <f t="shared" si="38"/>
        <v>0.06</v>
      </c>
      <c r="CC11">
        <f t="shared" si="30"/>
        <v>3.1690385499830853</v>
      </c>
      <c r="CG11">
        <f t="shared" si="32"/>
        <v>0.06</v>
      </c>
      <c r="CH11">
        <f t="shared" si="31"/>
        <v>1.1577463265803318</v>
      </c>
      <c r="CJ11">
        <f t="shared" si="33"/>
        <v>0.06</v>
      </c>
      <c r="CK11">
        <f t="shared" si="34"/>
        <v>3.1690385499830853</v>
      </c>
      <c r="CL11">
        <f t="shared" si="35"/>
        <v>1.1577463265803318</v>
      </c>
    </row>
    <row r="12" spans="12:90" ht="12.75">
      <c r="L12">
        <f t="shared" si="11"/>
        <v>0</v>
      </c>
      <c r="M12" s="17" t="s">
        <v>23</v>
      </c>
      <c r="N12" s="17" t="s">
        <v>23</v>
      </c>
      <c r="O12" s="17" t="s">
        <v>23</v>
      </c>
      <c r="X12" s="2">
        <f t="shared" si="36"/>
        <v>0.1</v>
      </c>
      <c r="Y12">
        <f t="shared" si="14"/>
        <v>1.0743286727052221</v>
      </c>
      <c r="AD12">
        <f t="shared" si="15"/>
        <v>0.45485869372795573</v>
      </c>
      <c r="AI12">
        <f t="shared" si="16"/>
        <v>-0.10392290978479907</v>
      </c>
      <c r="AK12">
        <f t="shared" si="17"/>
        <v>0.1</v>
      </c>
      <c r="AL12">
        <f t="shared" si="18"/>
        <v>1.0743286727052221</v>
      </c>
      <c r="AM12">
        <f t="shared" si="19"/>
        <v>0.45485869372795573</v>
      </c>
      <c r="AN12">
        <f t="shared" si="20"/>
        <v>-0.10392290978479907</v>
      </c>
      <c r="BM12" s="10"/>
      <c r="BO12" s="12">
        <f>SQRT(AS17/BC17)</f>
        <v>402.4636922755076</v>
      </c>
      <c r="BP12" s="10"/>
      <c r="BR12" s="7">
        <f>SQRT(AW17/BG17)</f>
        <v>562.3045716070103</v>
      </c>
      <c r="BU12" s="7">
        <f>SQRT(BA17/BK17)</f>
        <v>1457.998638786479</v>
      </c>
      <c r="BW12">
        <f t="shared" si="39"/>
        <v>6000000</v>
      </c>
      <c r="BX12">
        <f t="shared" si="37"/>
        <v>8.827062771817994E+26</v>
      </c>
      <c r="CB12">
        <f t="shared" si="38"/>
        <v>0.08</v>
      </c>
      <c r="CC12">
        <f t="shared" si="30"/>
        <v>3.5268449004819904</v>
      </c>
      <c r="CG12">
        <f t="shared" si="32"/>
        <v>0.08</v>
      </c>
      <c r="CH12">
        <f t="shared" si="31"/>
        <v>0.8848315422392898</v>
      </c>
      <c r="CJ12">
        <f t="shared" si="33"/>
        <v>0.08</v>
      </c>
      <c r="CK12">
        <f t="shared" si="34"/>
        <v>3.5268449004819904</v>
      </c>
      <c r="CL12">
        <f t="shared" si="35"/>
        <v>0.8848315422392898</v>
      </c>
    </row>
    <row r="13" spans="6:90" ht="12.75">
      <c r="F13" s="16"/>
      <c r="G13" s="16"/>
      <c r="H13" s="16"/>
      <c r="L13" t="s">
        <v>23</v>
      </c>
      <c r="M13" t="s">
        <v>23</v>
      </c>
      <c r="N13" t="s">
        <v>23</v>
      </c>
      <c r="O13" t="s">
        <v>23</v>
      </c>
      <c r="X13" s="2">
        <f t="shared" si="36"/>
        <v>0.12000000000000001</v>
      </c>
      <c r="Y13">
        <f t="shared" si="14"/>
        <v>0.8923393781150406</v>
      </c>
      <c r="AD13">
        <f t="shared" si="15"/>
        <v>0.16712128489715816</v>
      </c>
      <c r="AI13">
        <f t="shared" si="16"/>
        <v>-0.4525252880320182</v>
      </c>
      <c r="AK13">
        <f t="shared" si="17"/>
        <v>0.12000000000000001</v>
      </c>
      <c r="AL13">
        <f t="shared" si="18"/>
        <v>0.8923393781150406</v>
      </c>
      <c r="AM13">
        <f t="shared" si="19"/>
        <v>0.16712128489715816</v>
      </c>
      <c r="AN13">
        <f t="shared" si="20"/>
        <v>-0.4525252880320182</v>
      </c>
      <c r="BO13" t="s">
        <v>23</v>
      </c>
      <c r="BR13" t="s">
        <v>23</v>
      </c>
      <c r="BU13" t="s">
        <v>23</v>
      </c>
      <c r="BW13">
        <f t="shared" si="39"/>
        <v>8000000</v>
      </c>
      <c r="BX13">
        <f t="shared" si="37"/>
        <v>2.466072731717643E+27</v>
      </c>
      <c r="CB13">
        <f t="shared" si="38"/>
        <v>0.1</v>
      </c>
      <c r="CC13">
        <f t="shared" si="30"/>
        <v>3.84704858323641</v>
      </c>
      <c r="CG13">
        <f t="shared" si="32"/>
        <v>0.1</v>
      </c>
      <c r="CH13">
        <f t="shared" si="31"/>
        <v>0.6211416173461933</v>
      </c>
      <c r="CJ13">
        <f t="shared" si="33"/>
        <v>0.1</v>
      </c>
      <c r="CK13">
        <f t="shared" si="34"/>
        <v>3.84704858323641</v>
      </c>
      <c r="CL13">
        <f t="shared" si="35"/>
        <v>0.6211416173461933</v>
      </c>
    </row>
    <row r="14" spans="6:90" ht="12.75">
      <c r="F14" s="16"/>
      <c r="G14" s="16"/>
      <c r="H14" s="16"/>
      <c r="L14" t="s">
        <v>23</v>
      </c>
      <c r="M14" t="s">
        <v>23</v>
      </c>
      <c r="N14" t="s">
        <v>23</v>
      </c>
      <c r="O14" t="s">
        <v>23</v>
      </c>
      <c r="X14" s="2">
        <f t="shared" si="36"/>
        <v>0.14</v>
      </c>
      <c r="Y14">
        <f t="shared" si="14"/>
        <v>0.7127040829325185</v>
      </c>
      <c r="AD14">
        <f t="shared" si="15"/>
        <v>-0.10554509887075819</v>
      </c>
      <c r="AI14">
        <f t="shared" si="16"/>
        <v>-0.7534736936234049</v>
      </c>
      <c r="AK14">
        <f t="shared" si="17"/>
        <v>0.14</v>
      </c>
      <c r="AL14">
        <f t="shared" si="18"/>
        <v>0.7127040829325185</v>
      </c>
      <c r="AM14">
        <f t="shared" si="19"/>
        <v>-0.10554509887075819</v>
      </c>
      <c r="AN14">
        <f t="shared" si="20"/>
        <v>-0.7534736936234049</v>
      </c>
      <c r="BO14" t="s">
        <v>23</v>
      </c>
      <c r="BR14" t="s">
        <v>23</v>
      </c>
      <c r="BU14" t="s">
        <v>23</v>
      </c>
      <c r="BW14">
        <f t="shared" si="39"/>
        <v>10000000</v>
      </c>
      <c r="BX14">
        <f t="shared" si="37"/>
        <v>5.265858144450864E+27</v>
      </c>
      <c r="CB14">
        <f t="shared" si="38"/>
        <v>0.12000000000000001</v>
      </c>
      <c r="CC14">
        <f t="shared" si="30"/>
        <v>4.113793234058043</v>
      </c>
      <c r="CG14">
        <f t="shared" si="32"/>
        <v>0.12000000000000001</v>
      </c>
      <c r="CH14">
        <f t="shared" si="31"/>
        <v>0.3705417149304181</v>
      </c>
      <c r="CJ14">
        <f t="shared" si="33"/>
        <v>0.12000000000000001</v>
      </c>
      <c r="CK14">
        <f t="shared" si="34"/>
        <v>4.113793234058043</v>
      </c>
      <c r="CL14">
        <f t="shared" si="35"/>
        <v>0.3705417149304181</v>
      </c>
    </row>
    <row r="15" spans="6:90" ht="12.75">
      <c r="F15" s="16"/>
      <c r="G15" s="16"/>
      <c r="H15" s="16"/>
      <c r="I15">
        <v>21.875</v>
      </c>
      <c r="J15">
        <f>PI()*I15^3*0.394</f>
        <v>12956.576977277582</v>
      </c>
      <c r="L15" t="s">
        <v>23</v>
      </c>
      <c r="M15" t="s">
        <v>23</v>
      </c>
      <c r="N15" t="s">
        <v>23</v>
      </c>
      <c r="O15" t="s">
        <v>23</v>
      </c>
      <c r="X15" s="2">
        <f t="shared" si="36"/>
        <v>0.16</v>
      </c>
      <c r="Y15">
        <f t="shared" si="14"/>
        <v>0.5361487672456456</v>
      </c>
      <c r="AD15">
        <f t="shared" si="15"/>
        <v>-0.3592319488789473</v>
      </c>
      <c r="AI15">
        <f t="shared" si="16"/>
        <v>-0.9973743291908226</v>
      </c>
      <c r="AK15">
        <f t="shared" si="17"/>
        <v>0.16</v>
      </c>
      <c r="AL15">
        <f t="shared" si="18"/>
        <v>0.5361487672456456</v>
      </c>
      <c r="AM15">
        <f t="shared" si="19"/>
        <v>-0.3592319488789473</v>
      </c>
      <c r="AN15">
        <f t="shared" si="20"/>
        <v>-0.9973743291908226</v>
      </c>
      <c r="BO15" t="s">
        <v>23</v>
      </c>
      <c r="BR15" t="s">
        <v>23</v>
      </c>
      <c r="BU15" t="s">
        <v>23</v>
      </c>
      <c r="BW15">
        <f t="shared" si="39"/>
        <v>12000000</v>
      </c>
      <c r="BX15">
        <f t="shared" si="37"/>
        <v>9.625212343507153E+27</v>
      </c>
      <c r="CB15">
        <f t="shared" si="38"/>
        <v>0.14</v>
      </c>
      <c r="CC15">
        <f t="shared" si="30"/>
        <v>4.310933723460729</v>
      </c>
      <c r="CG15">
        <f t="shared" si="32"/>
        <v>0.14</v>
      </c>
      <c r="CH15">
        <f t="shared" si="31"/>
        <v>0.1369511653872947</v>
      </c>
      <c r="CJ15">
        <f t="shared" si="33"/>
        <v>0.14</v>
      </c>
      <c r="CK15">
        <f t="shared" si="34"/>
        <v>4.310933723460729</v>
      </c>
      <c r="CL15">
        <f t="shared" si="35"/>
        <v>0.1369511653872947</v>
      </c>
    </row>
    <row r="16" spans="6:90" ht="12.75">
      <c r="F16" s="16"/>
      <c r="G16" s="16"/>
      <c r="H16" s="16"/>
      <c r="L16" t="s">
        <v>23</v>
      </c>
      <c r="M16" t="s">
        <v>23</v>
      </c>
      <c r="N16" t="s">
        <v>23</v>
      </c>
      <c r="O16" t="s">
        <v>23</v>
      </c>
      <c r="X16" s="2">
        <f t="shared" si="36"/>
        <v>0.18</v>
      </c>
      <c r="Y16">
        <f t="shared" si="14"/>
        <v>0.3634565328785947</v>
      </c>
      <c r="AD16">
        <f t="shared" si="15"/>
        <v>-0.5900930624775138</v>
      </c>
      <c r="AI16">
        <f t="shared" si="16"/>
        <v>-1.1765733729182233</v>
      </c>
      <c r="AK16">
        <f t="shared" si="17"/>
        <v>0.18</v>
      </c>
      <c r="AL16">
        <f t="shared" si="18"/>
        <v>0.3634565328785947</v>
      </c>
      <c r="AM16">
        <f t="shared" si="19"/>
        <v>-0.5900930624775138</v>
      </c>
      <c r="AN16">
        <f t="shared" si="20"/>
        <v>-1.1765733729182233</v>
      </c>
      <c r="BO16" t="s">
        <v>23</v>
      </c>
      <c r="BR16" t="s">
        <v>23</v>
      </c>
      <c r="BU16" t="s">
        <v>23</v>
      </c>
      <c r="BW16">
        <f t="shared" si="39"/>
        <v>14000000</v>
      </c>
      <c r="BX16">
        <f t="shared" si="37"/>
        <v>1.5887285157012195E+28</v>
      </c>
      <c r="CB16">
        <f t="shared" si="38"/>
        <v>0.16</v>
      </c>
      <c r="CC16">
        <f t="shared" si="30"/>
        <v>4.423088908832809</v>
      </c>
      <c r="CG16">
        <f t="shared" si="32"/>
        <v>0.16</v>
      </c>
      <c r="CH16">
        <f t="shared" si="31"/>
        <v>-0.07591300249548602</v>
      </c>
      <c r="CJ16">
        <f t="shared" si="33"/>
        <v>0.16</v>
      </c>
      <c r="CK16">
        <f t="shared" si="34"/>
        <v>4.423088908832809</v>
      </c>
      <c r="CL16">
        <f t="shared" si="35"/>
        <v>-0.07591300249548602</v>
      </c>
    </row>
    <row r="17" spans="6:90" ht="12.75">
      <c r="F17" s="16"/>
      <c r="G17" s="9"/>
      <c r="H17" s="16"/>
      <c r="I17">
        <v>3000000</v>
      </c>
      <c r="J17">
        <f>I17*J15</f>
        <v>38869730931.83275</v>
      </c>
      <c r="L17" t="s">
        <v>23</v>
      </c>
      <c r="M17" t="s">
        <v>23</v>
      </c>
      <c r="N17" t="s">
        <v>23</v>
      </c>
      <c r="O17" t="s">
        <v>23</v>
      </c>
      <c r="X17" s="2">
        <f t="shared" si="36"/>
        <v>0.19999999999999998</v>
      </c>
      <c r="Y17">
        <f t="shared" si="14"/>
        <v>0.19545347349160624</v>
      </c>
      <c r="AD17">
        <f t="shared" si="15"/>
        <v>-0.7944985379960764</v>
      </c>
      <c r="AI17">
        <f t="shared" si="16"/>
        <v>-1.2857244261571696</v>
      </c>
      <c r="AK17">
        <f t="shared" si="17"/>
        <v>0.19999999999999998</v>
      </c>
      <c r="AL17">
        <f t="shared" si="18"/>
        <v>0.19545347349160624</v>
      </c>
      <c r="AM17">
        <f t="shared" si="19"/>
        <v>-0.7944985379960764</v>
      </c>
      <c r="AN17">
        <f t="shared" si="20"/>
        <v>-1.2857244261571696</v>
      </c>
      <c r="AS17" s="4">
        <f aca="true" t="shared" si="40" ref="AS17:BA17">SUM(AS7:AS16)</f>
        <v>29922088.855817318</v>
      </c>
      <c r="AT17" s="4">
        <f t="shared" si="40"/>
        <v>22791272.41340925</v>
      </c>
      <c r="AU17" s="4">
        <f t="shared" si="40"/>
        <v>-93075297.60403435</v>
      </c>
      <c r="AV17" s="4">
        <f t="shared" si="40"/>
        <v>22791272.413409244</v>
      </c>
      <c r="AW17" s="4">
        <f t="shared" si="40"/>
        <v>78918714.52436544</v>
      </c>
      <c r="AX17" s="4">
        <f t="shared" si="40"/>
        <v>-100739183.48662116</v>
      </c>
      <c r="AY17" s="4">
        <f t="shared" si="40"/>
        <v>-93075297.60403435</v>
      </c>
      <c r="AZ17" s="4">
        <f t="shared" si="40"/>
        <v>-100739183.48662116</v>
      </c>
      <c r="BA17" s="4">
        <f t="shared" si="40"/>
        <v>508996184.8265149</v>
      </c>
      <c r="BC17" s="4">
        <f aca="true" t="shared" si="41" ref="BC17:BK17">SUM(BC7:BC16)</f>
        <v>184.7304524480159</v>
      </c>
      <c r="BD17" s="4">
        <f t="shared" si="41"/>
        <v>-51.57909483669519</v>
      </c>
      <c r="BE17" s="4">
        <f t="shared" si="41"/>
        <v>-74.90723840116877</v>
      </c>
      <c r="BF17" s="4">
        <f t="shared" si="41"/>
        <v>-51.57909483669519</v>
      </c>
      <c r="BG17" s="4">
        <f t="shared" si="41"/>
        <v>249.59551304063004</v>
      </c>
      <c r="BH17" s="4">
        <f t="shared" si="41"/>
        <v>-81.4178691511142</v>
      </c>
      <c r="BI17" s="4">
        <f t="shared" si="41"/>
        <v>-74.90723840116877</v>
      </c>
      <c r="BJ17" s="4">
        <f t="shared" si="41"/>
        <v>-81.4178691511142</v>
      </c>
      <c r="BK17" s="4">
        <f t="shared" si="41"/>
        <v>239.44197721044418</v>
      </c>
      <c r="BO17" t="s">
        <v>23</v>
      </c>
      <c r="BR17" t="s">
        <v>23</v>
      </c>
      <c r="BU17" t="s">
        <v>23</v>
      </c>
      <c r="BW17">
        <f t="shared" si="39"/>
        <v>16000000</v>
      </c>
      <c r="BX17">
        <f t="shared" si="37"/>
        <v>2.439522641309169E+28</v>
      </c>
      <c r="CB17">
        <f t="shared" si="38"/>
        <v>0.18</v>
      </c>
      <c r="CC17">
        <f t="shared" si="30"/>
        <v>4.436587547489738</v>
      </c>
      <c r="CG17">
        <f t="shared" si="32"/>
        <v>0.18</v>
      </c>
      <c r="CH17">
        <f t="shared" si="31"/>
        <v>-0.26476199537480716</v>
      </c>
      <c r="CJ17">
        <f t="shared" si="33"/>
        <v>0.18</v>
      </c>
      <c r="CK17">
        <f t="shared" si="34"/>
        <v>4.436587547489738</v>
      </c>
      <c r="CL17">
        <f t="shared" si="35"/>
        <v>-0.26476199537480716</v>
      </c>
    </row>
    <row r="18" spans="6:90" ht="12.75">
      <c r="F18" s="16"/>
      <c r="H18" s="16"/>
      <c r="X18" s="2">
        <f t="shared" si="36"/>
        <v>0.21999999999999997</v>
      </c>
      <c r="Y18">
        <f t="shared" si="14"/>
        <v>0.03299485464975527</v>
      </c>
      <c r="AD18">
        <f t="shared" si="15"/>
        <v>-0.9691749006614158</v>
      </c>
      <c r="AI18">
        <f t="shared" si="16"/>
        <v>-1.3222055373825068</v>
      </c>
      <c r="AK18">
        <f t="shared" si="17"/>
        <v>0.21999999999999997</v>
      </c>
      <c r="AL18">
        <f t="shared" si="18"/>
        <v>0.03299485464975527</v>
      </c>
      <c r="AM18">
        <f t="shared" si="19"/>
        <v>-0.9691749006614158</v>
      </c>
      <c r="AN18">
        <f t="shared" si="20"/>
        <v>-1.3222055373825068</v>
      </c>
      <c r="BO18" t="s">
        <v>23</v>
      </c>
      <c r="BR18" t="s">
        <v>23</v>
      </c>
      <c r="BU18" t="s">
        <v>23</v>
      </c>
      <c r="BW18">
        <f t="shared" si="39"/>
        <v>18000000</v>
      </c>
      <c r="BX18">
        <f t="shared" si="37"/>
        <v>3.5492185939871317E+28</v>
      </c>
      <c r="CB18">
        <f t="shared" si="38"/>
        <v>0.19999999999999998</v>
      </c>
      <c r="CC18">
        <f t="shared" si="30"/>
        <v>4.340284824855466</v>
      </c>
      <c r="CG18">
        <f t="shared" si="32"/>
        <v>0.19999999999999998</v>
      </c>
      <c r="CH18">
        <f t="shared" si="31"/>
        <v>-0.4269245358974295</v>
      </c>
      <c r="CJ18">
        <f t="shared" si="33"/>
        <v>0.19999999999999998</v>
      </c>
      <c r="CK18">
        <f t="shared" si="34"/>
        <v>4.340284824855466</v>
      </c>
      <c r="CL18">
        <f t="shared" si="35"/>
        <v>-0.4269245358974295</v>
      </c>
    </row>
    <row r="19" spans="6:90" ht="12.75">
      <c r="F19" s="16"/>
      <c r="H19" s="16"/>
      <c r="X19" s="2">
        <f t="shared" si="36"/>
        <v>0.23999999999999996</v>
      </c>
      <c r="Y19">
        <f t="shared" si="14"/>
        <v>-0.12304833016185363</v>
      </c>
      <c r="AD19">
        <f t="shared" si="15"/>
        <v>-1.1113291646802246</v>
      </c>
      <c r="AI19">
        <f t="shared" si="16"/>
        <v>-1.286373460968572</v>
      </c>
      <c r="AK19">
        <f t="shared" si="17"/>
        <v>0.23999999999999996</v>
      </c>
      <c r="AL19">
        <f t="shared" si="18"/>
        <v>-0.12304833016185363</v>
      </c>
      <c r="AM19">
        <f t="shared" si="19"/>
        <v>-1.1113291646802246</v>
      </c>
      <c r="AN19">
        <f t="shared" si="20"/>
        <v>-1.286373460968572</v>
      </c>
      <c r="BR19" t="s">
        <v>23</v>
      </c>
      <c r="BW19">
        <f t="shared" si="39"/>
        <v>20000000</v>
      </c>
      <c r="BX19">
        <f t="shared" si="37"/>
        <v>4.952131356547678E+28</v>
      </c>
      <c r="CB19">
        <f t="shared" si="38"/>
        <v>0.21999999999999997</v>
      </c>
      <c r="CC19">
        <f t="shared" si="30"/>
        <v>4.126229950524386</v>
      </c>
      <c r="CG19">
        <f t="shared" si="32"/>
        <v>0.21999999999999997</v>
      </c>
      <c r="CH19">
        <f t="shared" si="31"/>
        <v>-0.5604943971880335</v>
      </c>
      <c r="CJ19">
        <f t="shared" si="33"/>
        <v>0.21999999999999997</v>
      </c>
      <c r="CK19">
        <f t="shared" si="34"/>
        <v>4.126229950524386</v>
      </c>
      <c r="CL19">
        <f t="shared" si="35"/>
        <v>-0.5604943971880335</v>
      </c>
    </row>
    <row r="20" spans="6:90" ht="12.75">
      <c r="F20" s="16"/>
      <c r="H20" s="16"/>
      <c r="I20">
        <f>22-0.394/2</f>
        <v>21.803</v>
      </c>
      <c r="X20" s="2">
        <f t="shared" si="36"/>
        <v>0.25999999999999995</v>
      </c>
      <c r="Y20">
        <f t="shared" si="14"/>
        <v>-0.27180235925750273</v>
      </c>
      <c r="AD20">
        <f t="shared" si="15"/>
        <v>-1.2187548519467317</v>
      </c>
      <c r="AI20">
        <f t="shared" si="16"/>
        <v>-1.1816491177157875</v>
      </c>
      <c r="AK20">
        <f t="shared" si="17"/>
        <v>0.25999999999999995</v>
      </c>
      <c r="AL20">
        <f t="shared" si="18"/>
        <v>-0.27180235925750273</v>
      </c>
      <c r="AM20">
        <f t="shared" si="19"/>
        <v>-1.2187548519467317</v>
      </c>
      <c r="AN20">
        <f t="shared" si="20"/>
        <v>-1.1816491177157875</v>
      </c>
      <c r="BW20">
        <f t="shared" si="39"/>
        <v>22000000</v>
      </c>
      <c r="BX20">
        <f t="shared" si="37"/>
        <v>6.6825759118033735E+28</v>
      </c>
      <c r="CB20">
        <f t="shared" si="38"/>
        <v>0.23999999999999996</v>
      </c>
      <c r="CC20">
        <f t="shared" si="30"/>
        <v>3.7901695001365012</v>
      </c>
      <c r="CG20">
        <f t="shared" si="32"/>
        <v>0.23999999999999996</v>
      </c>
      <c r="CH20">
        <f t="shared" si="31"/>
        <v>-0.6644324824678975</v>
      </c>
      <c r="CJ20">
        <f t="shared" si="33"/>
        <v>0.23999999999999996</v>
      </c>
      <c r="CK20">
        <f t="shared" si="34"/>
        <v>3.7901695001365012</v>
      </c>
      <c r="CL20">
        <f t="shared" si="35"/>
        <v>-0.6644324824678975</v>
      </c>
    </row>
    <row r="21" spans="8:90" ht="12.75">
      <c r="H21" s="16"/>
      <c r="X21" s="2">
        <f t="shared" si="36"/>
        <v>0.27999999999999997</v>
      </c>
      <c r="Y21">
        <f t="shared" si="14"/>
        <v>-0.41240326862038024</v>
      </c>
      <c r="AD21">
        <f t="shared" si="15"/>
        <v>-1.2899182784138938</v>
      </c>
      <c r="AI21">
        <f t="shared" si="16"/>
        <v>-1.0144351248117045</v>
      </c>
      <c r="AK21">
        <f t="shared" si="17"/>
        <v>0.27999999999999997</v>
      </c>
      <c r="AL21">
        <f t="shared" si="18"/>
        <v>-0.41240326862038024</v>
      </c>
      <c r="AM21">
        <f t="shared" si="19"/>
        <v>-1.2899182784138938</v>
      </c>
      <c r="AN21">
        <f t="shared" si="20"/>
        <v>-1.0144351248117045</v>
      </c>
      <c r="BW21">
        <f t="shared" si="39"/>
        <v>24000000</v>
      </c>
      <c r="BX21">
        <f t="shared" si="37"/>
        <v>8.774867242566788E+28</v>
      </c>
      <c r="CB21">
        <f t="shared" si="38"/>
        <v>0.25999999999999995</v>
      </c>
      <c r="CC21">
        <f t="shared" si="30"/>
        <v>3.331876357573524</v>
      </c>
      <c r="CG21">
        <f t="shared" si="32"/>
        <v>0.25999999999999995</v>
      </c>
      <c r="CH21">
        <f t="shared" si="31"/>
        <v>-0.7386213927382752</v>
      </c>
      <c r="CJ21">
        <f t="shared" si="33"/>
        <v>0.25999999999999995</v>
      </c>
      <c r="CK21">
        <f t="shared" si="34"/>
        <v>3.331876357573524</v>
      </c>
      <c r="CL21">
        <f t="shared" si="35"/>
        <v>-0.7386213927382752</v>
      </c>
    </row>
    <row r="22" spans="8:90" ht="12.75">
      <c r="H22" s="16"/>
      <c r="X22" s="2">
        <f t="shared" si="36"/>
        <v>0.3</v>
      </c>
      <c r="Y22">
        <f t="shared" si="14"/>
        <v>-0.544008754112284</v>
      </c>
      <c r="AD22">
        <f t="shared" si="15"/>
        <v>-1.3240237740936722</v>
      </c>
      <c r="AI22">
        <f t="shared" si="16"/>
        <v>-0.7938733638769597</v>
      </c>
      <c r="AK22">
        <f t="shared" si="17"/>
        <v>0.3</v>
      </c>
      <c r="AL22">
        <f t="shared" si="18"/>
        <v>-0.544008754112284</v>
      </c>
      <c r="AM22">
        <f t="shared" si="19"/>
        <v>-1.3240237740936722</v>
      </c>
      <c r="AN22">
        <f t="shared" si="20"/>
        <v>-0.7938733638769597</v>
      </c>
      <c r="BW22">
        <f t="shared" si="39"/>
        <v>26000000</v>
      </c>
      <c r="BX22">
        <f t="shared" si="37"/>
        <v>1.12633203316505E+29</v>
      </c>
      <c r="CB22">
        <f t="shared" si="38"/>
        <v>0.27999999999999997</v>
      </c>
      <c r="CC22">
        <f t="shared" si="30"/>
        <v>2.75529994026373</v>
      </c>
      <c r="CG22">
        <f t="shared" si="32"/>
        <v>0.27999999999999997</v>
      </c>
      <c r="CH22">
        <f t="shared" si="31"/>
        <v>-0.7838722466748616</v>
      </c>
      <c r="CJ22">
        <f t="shared" si="33"/>
        <v>0.27999999999999997</v>
      </c>
      <c r="CK22">
        <f t="shared" si="34"/>
        <v>2.75529994026373</v>
      </c>
      <c r="CL22">
        <f t="shared" si="35"/>
        <v>-0.7838722466748616</v>
      </c>
    </row>
    <row r="23" spans="8:90" ht="12.75">
      <c r="H23" s="16"/>
      <c r="X23" s="2">
        <f t="shared" si="36"/>
        <v>0.32</v>
      </c>
      <c r="Y23">
        <f t="shared" si="14"/>
        <v>-0.6658094209873461</v>
      </c>
      <c r="AD23">
        <f t="shared" si="15"/>
        <v>-1.3210569099544798</v>
      </c>
      <c r="AI23">
        <f t="shared" si="16"/>
        <v>-0.5314574669392661</v>
      </c>
      <c r="AK23">
        <f t="shared" si="17"/>
        <v>0.32</v>
      </c>
      <c r="AL23">
        <f t="shared" si="18"/>
        <v>-0.6658094209873461</v>
      </c>
      <c r="AM23">
        <f t="shared" si="19"/>
        <v>-1.3210569099544798</v>
      </c>
      <c r="AN23">
        <f t="shared" si="20"/>
        <v>-0.5314574669392661</v>
      </c>
      <c r="BH23" s="6" t="s">
        <v>52</v>
      </c>
      <c r="BI23" s="6"/>
      <c r="BJ23" s="6"/>
      <c r="BK23" s="6"/>
      <c r="BL23" s="6"/>
      <c r="BM23" s="6"/>
      <c r="BW23">
        <f t="shared" si="39"/>
        <v>28000000</v>
      </c>
      <c r="BX23">
        <f t="shared" si="37"/>
        <v>1.4182250161867059E+29</v>
      </c>
      <c r="CB23">
        <f t="shared" si="38"/>
        <v>0.3</v>
      </c>
      <c r="CC23">
        <f t="shared" si="30"/>
        <v>2.068539557083428</v>
      </c>
      <c r="CG23">
        <f t="shared" si="32"/>
        <v>0.3</v>
      </c>
      <c r="CH23">
        <f t="shared" si="31"/>
        <v>-0.80188540541211</v>
      </c>
      <c r="CJ23">
        <f t="shared" si="33"/>
        <v>0.3</v>
      </c>
      <c r="CK23">
        <f t="shared" si="34"/>
        <v>2.068539557083428</v>
      </c>
      <c r="CL23">
        <f t="shared" si="35"/>
        <v>-0.80188540541211</v>
      </c>
    </row>
    <row r="24" spans="8:90" ht="12.75">
      <c r="H24" s="16"/>
      <c r="X24" s="2">
        <f t="shared" si="36"/>
        <v>0.34</v>
      </c>
      <c r="Y24">
        <f t="shared" si="14"/>
        <v>-0.7770393133996023</v>
      </c>
      <c r="AD24">
        <f t="shared" si="15"/>
        <v>-1.281805251882913</v>
      </c>
      <c r="AI24">
        <f t="shared" si="16"/>
        <v>-0.24052145017546167</v>
      </c>
      <c r="AK24">
        <f t="shared" si="17"/>
        <v>0.34</v>
      </c>
      <c r="AL24">
        <f t="shared" si="18"/>
        <v>-0.7770393133996023</v>
      </c>
      <c r="AM24">
        <f t="shared" si="19"/>
        <v>-1.281805251882913</v>
      </c>
      <c r="AN24">
        <f t="shared" si="20"/>
        <v>-0.24052145017546167</v>
      </c>
      <c r="BH24" s="6" t="s">
        <v>53</v>
      </c>
      <c r="BI24" s="6"/>
      <c r="BJ24" s="6"/>
      <c r="BK24" s="6"/>
      <c r="BL24" s="6"/>
      <c r="BM24" s="6"/>
      <c r="BW24">
        <f t="shared" si="39"/>
        <v>30000000</v>
      </c>
      <c r="BX24">
        <f t="shared" si="37"/>
        <v>1.756597171602905E+29</v>
      </c>
      <c r="CB24">
        <f t="shared" si="38"/>
        <v>0.32</v>
      </c>
      <c r="CC24">
        <f t="shared" si="30"/>
        <v>1.283648938517866</v>
      </c>
      <c r="CG24">
        <f t="shared" si="32"/>
        <v>0.32</v>
      </c>
      <c r="CH24">
        <f t="shared" si="31"/>
        <v>-0.7951686088791597</v>
      </c>
      <c r="CJ24">
        <f t="shared" si="33"/>
        <v>0.32</v>
      </c>
      <c r="CK24">
        <f t="shared" si="34"/>
        <v>1.283648938517866</v>
      </c>
      <c r="CL24">
        <f t="shared" si="35"/>
        <v>-0.7951686088791597</v>
      </c>
    </row>
    <row r="25" spans="8:90" ht="12.75">
      <c r="H25" s="16"/>
      <c r="X25" s="2">
        <f t="shared" si="36"/>
        <v>0.36000000000000004</v>
      </c>
      <c r="Y25">
        <f t="shared" si="14"/>
        <v>-0.8769856592203666</v>
      </c>
      <c r="AD25">
        <f t="shared" si="15"/>
        <v>-1.2078566350338367</v>
      </c>
      <c r="AI25">
        <f t="shared" si="16"/>
        <v>0.06436882277810485</v>
      </c>
      <c r="AK25">
        <f t="shared" si="17"/>
        <v>0.36000000000000004</v>
      </c>
      <c r="AL25">
        <f t="shared" si="18"/>
        <v>-0.8769856592203666</v>
      </c>
      <c r="AM25">
        <f t="shared" si="19"/>
        <v>-1.2078566350338367</v>
      </c>
      <c r="AN25">
        <f t="shared" si="20"/>
        <v>0.06436882277810485</v>
      </c>
      <c r="BH25" s="6" t="s">
        <v>54</v>
      </c>
      <c r="BI25" s="6"/>
      <c r="BJ25" s="6"/>
      <c r="BK25" s="6"/>
      <c r="BL25" s="6"/>
      <c r="BM25" s="6"/>
      <c r="BW25">
        <f t="shared" si="39"/>
        <v>32000000</v>
      </c>
      <c r="BX25">
        <f t="shared" si="37"/>
        <v>2.1448799976949044E+29</v>
      </c>
      <c r="CB25">
        <f t="shared" si="38"/>
        <v>0.34</v>
      </c>
      <c r="CC25">
        <f t="shared" si="30"/>
        <v>0.41628588818145484</v>
      </c>
      <c r="CG25">
        <f t="shared" si="32"/>
        <v>0.34</v>
      </c>
      <c r="CH25">
        <f t="shared" si="31"/>
        <v>-0.7669177524152357</v>
      </c>
      <c r="CJ25">
        <f t="shared" si="33"/>
        <v>0.34</v>
      </c>
      <c r="CK25">
        <f t="shared" si="34"/>
        <v>0.41628588818145484</v>
      </c>
      <c r="CL25">
        <f t="shared" si="35"/>
        <v>-0.7669177524152357</v>
      </c>
    </row>
    <row r="26" spans="8:90" ht="12.75">
      <c r="H26" s="16"/>
      <c r="X26" s="2">
        <f t="shared" si="36"/>
        <v>0.38000000000000006</v>
      </c>
      <c r="Y26">
        <f t="shared" si="14"/>
        <v>-0.9649977689499206</v>
      </c>
      <c r="AD26">
        <f t="shared" si="15"/>
        <v>-1.1015754376791134</v>
      </c>
      <c r="AI26">
        <f t="shared" si="16"/>
        <v>0.3680903997611791</v>
      </c>
      <c r="AK26">
        <f t="shared" si="17"/>
        <v>0.38000000000000006</v>
      </c>
      <c r="AL26">
        <f t="shared" si="18"/>
        <v>-0.9649977689499206</v>
      </c>
      <c r="AM26">
        <f t="shared" si="19"/>
        <v>-1.1015754376791134</v>
      </c>
      <c r="AN26">
        <f t="shared" si="20"/>
        <v>0.3680903997611791</v>
      </c>
      <c r="BH26" s="6" t="s">
        <v>55</v>
      </c>
      <c r="BI26" s="6"/>
      <c r="BJ26" s="6"/>
      <c r="BK26" s="6"/>
      <c r="BL26" s="6"/>
      <c r="BM26" s="6"/>
      <c r="BW26">
        <f t="shared" si="39"/>
        <v>34000000</v>
      </c>
      <c r="BX26">
        <f t="shared" si="37"/>
        <v>2.58650499274396E+29</v>
      </c>
      <c r="CB26">
        <f t="shared" si="38"/>
        <v>0.36000000000000004</v>
      </c>
      <c r="CC26">
        <f t="shared" si="30"/>
        <v>-0.5147736478068109</v>
      </c>
      <c r="CG26">
        <f t="shared" si="32"/>
        <v>0.36000000000000004</v>
      </c>
      <c r="CH26">
        <f t="shared" si="31"/>
        <v>-0.72086703379842</v>
      </c>
      <c r="CJ26">
        <f t="shared" si="33"/>
        <v>0.36000000000000004</v>
      </c>
      <c r="CK26">
        <f t="shared" si="34"/>
        <v>-0.5147736478068109</v>
      </c>
      <c r="CL26">
        <f t="shared" si="35"/>
        <v>-0.72086703379842</v>
      </c>
    </row>
    <row r="27" spans="8:90" ht="12.75">
      <c r="H27" s="16"/>
      <c r="X27" s="2">
        <f t="shared" si="36"/>
        <v>0.4000000000000001</v>
      </c>
      <c r="Y27">
        <f t="shared" si="14"/>
        <v>-1.040495031756225</v>
      </c>
      <c r="AD27">
        <f t="shared" si="15"/>
        <v>-0.9660578184500973</v>
      </c>
      <c r="AI27">
        <f t="shared" si="16"/>
        <v>0.655670417873228</v>
      </c>
      <c r="AK27">
        <f t="shared" si="17"/>
        <v>0.4000000000000001</v>
      </c>
      <c r="AL27">
        <f t="shared" si="18"/>
        <v>-1.040495031756225</v>
      </c>
      <c r="AM27">
        <f t="shared" si="19"/>
        <v>-0.9660578184500973</v>
      </c>
      <c r="AN27">
        <f t="shared" si="20"/>
        <v>0.655670417873228</v>
      </c>
      <c r="BH27" s="6" t="s">
        <v>56</v>
      </c>
      <c r="BW27">
        <f t="shared" si="39"/>
        <v>36000000</v>
      </c>
      <c r="BX27">
        <f t="shared" si="37"/>
        <v>3.0849036550313278E+29</v>
      </c>
      <c r="CB27">
        <f t="shared" si="38"/>
        <v>0.38000000000000006</v>
      </c>
      <c r="CC27">
        <f t="shared" si="30"/>
        <v>-1.4882332588049867</v>
      </c>
      <c r="CG27">
        <f t="shared" si="32"/>
        <v>0.38000000000000006</v>
      </c>
      <c r="CH27">
        <f t="shared" si="31"/>
        <v>-0.6611164052478037</v>
      </c>
      <c r="CJ27">
        <f t="shared" si="33"/>
        <v>0.38000000000000006</v>
      </c>
      <c r="CK27">
        <f t="shared" si="34"/>
        <v>-1.4882332588049867</v>
      </c>
      <c r="CL27">
        <f t="shared" si="35"/>
        <v>-0.6611164052478037</v>
      </c>
    </row>
    <row r="28" spans="24:90" ht="12.75">
      <c r="X28" s="2">
        <f t="shared" si="36"/>
        <v>0.4200000000000001</v>
      </c>
      <c r="Y28">
        <f t="shared" si="14"/>
        <v>-1.102973956633539</v>
      </c>
      <c r="AD28">
        <f t="shared" si="15"/>
        <v>-0.8050673513124836</v>
      </c>
      <c r="AI28">
        <f t="shared" si="16"/>
        <v>0.9129906064333483</v>
      </c>
      <c r="AK28">
        <f t="shared" si="17"/>
        <v>0.4200000000000001</v>
      </c>
      <c r="AL28">
        <f t="shared" si="18"/>
        <v>-1.102973956633539</v>
      </c>
      <c r="AM28">
        <f t="shared" si="19"/>
        <v>-0.8050673513124836</v>
      </c>
      <c r="AN28">
        <f t="shared" si="20"/>
        <v>0.9129906064333483</v>
      </c>
      <c r="BW28">
        <f t="shared" si="39"/>
        <v>38000000</v>
      </c>
      <c r="BX28">
        <f t="shared" si="37"/>
        <v>3.643507482838268E+29</v>
      </c>
      <c r="CB28">
        <f t="shared" si="38"/>
        <v>0.4000000000000001</v>
      </c>
      <c r="CC28">
        <f t="shared" si="30"/>
        <v>-2.480958133939845</v>
      </c>
      <c r="CG28">
        <f t="shared" si="32"/>
        <v>0.4000000000000001</v>
      </c>
      <c r="CH28">
        <f t="shared" si="31"/>
        <v>-0.5919451117844121</v>
      </c>
      <c r="CJ28">
        <f t="shared" si="33"/>
        <v>0.4000000000000001</v>
      </c>
      <c r="CK28">
        <f t="shared" si="34"/>
        <v>-2.480958133939845</v>
      </c>
      <c r="CL28">
        <f t="shared" si="35"/>
        <v>-0.5919451117844121</v>
      </c>
    </row>
    <row r="29" spans="24:90" ht="12.75">
      <c r="X29" s="2">
        <f t="shared" si="36"/>
        <v>0.4400000000000001</v>
      </c>
      <c r="Y29">
        <f t="shared" si="14"/>
        <v>-1.1520142122736594</v>
      </c>
      <c r="AD29">
        <f t="shared" si="15"/>
        <v>-0.622952935960321</v>
      </c>
      <c r="AI29">
        <f t="shared" si="16"/>
        <v>1.1274543714291454</v>
      </c>
      <c r="AK29">
        <f t="shared" si="17"/>
        <v>0.4400000000000001</v>
      </c>
      <c r="AL29">
        <f t="shared" si="18"/>
        <v>-1.1520142122736594</v>
      </c>
      <c r="AM29">
        <f t="shared" si="19"/>
        <v>-0.622952935960321</v>
      </c>
      <c r="AN29">
        <f t="shared" si="20"/>
        <v>1.1274543714291454</v>
      </c>
      <c r="BW29">
        <f t="shared" si="39"/>
        <v>40000000</v>
      </c>
      <c r="BX29">
        <f t="shared" si="37"/>
        <v>4.265747974446034E+29</v>
      </c>
      <c r="CB29">
        <f t="shared" si="38"/>
        <v>0.4200000000000001</v>
      </c>
      <c r="CC29">
        <f t="shared" si="30"/>
        <v>-3.468711788266538</v>
      </c>
      <c r="CG29">
        <f t="shared" si="32"/>
        <v>0.4200000000000001</v>
      </c>
      <c r="CH29">
        <f t="shared" si="31"/>
        <v>-0.5176205442200751</v>
      </c>
      <c r="CJ29">
        <f t="shared" si="33"/>
        <v>0.4200000000000001</v>
      </c>
      <c r="CK29">
        <f t="shared" si="34"/>
        <v>-3.468711788266538</v>
      </c>
      <c r="CL29">
        <f t="shared" si="35"/>
        <v>-0.5176205442200751</v>
      </c>
    </row>
    <row r="30" spans="24:90" ht="12.75">
      <c r="X30" s="2">
        <f t="shared" si="36"/>
        <v>0.46000000000000013</v>
      </c>
      <c r="Y30">
        <f t="shared" si="14"/>
        <v>-1.187283625405739</v>
      </c>
      <c r="AD30">
        <f t="shared" si="15"/>
        <v>-0.4245512656838425</v>
      </c>
      <c r="AI30">
        <f t="shared" si="16"/>
        <v>1.2885837018882562</v>
      </c>
      <c r="AK30">
        <f t="shared" si="17"/>
        <v>0.46000000000000013</v>
      </c>
      <c r="AL30">
        <f t="shared" si="18"/>
        <v>-1.187283625405739</v>
      </c>
      <c r="AM30">
        <f t="shared" si="19"/>
        <v>-0.4245512656838425</v>
      </c>
      <c r="AN30">
        <f t="shared" si="20"/>
        <v>1.2885837018882562</v>
      </c>
      <c r="BW30">
        <f t="shared" si="39"/>
        <v>42000000</v>
      </c>
      <c r="BX30">
        <f t="shared" si="37"/>
        <v>4.955056628135884E+29</v>
      </c>
      <c r="CB30">
        <f t="shared" si="38"/>
        <v>0.4400000000000001</v>
      </c>
      <c r="CC30">
        <f t="shared" si="30"/>
        <v>-4.426916618929897</v>
      </c>
      <c r="CG30">
        <f t="shared" si="32"/>
        <v>0.4400000000000001</v>
      </c>
      <c r="CH30">
        <f t="shared" si="31"/>
        <v>-0.4422116596750875</v>
      </c>
      <c r="CJ30">
        <f t="shared" si="33"/>
        <v>0.4400000000000001</v>
      </c>
      <c r="CK30">
        <f t="shared" si="34"/>
        <v>-4.426916618929897</v>
      </c>
      <c r="CL30">
        <f t="shared" si="35"/>
        <v>-0.4422116596750875</v>
      </c>
    </row>
    <row r="31" spans="24:90" ht="12.75">
      <c r="X31" s="2">
        <f t="shared" si="36"/>
        <v>0.48000000000000015</v>
      </c>
      <c r="Y31">
        <f t="shared" si="14"/>
        <v>-1.208542104006947</v>
      </c>
      <c r="AD31">
        <f t="shared" si="15"/>
        <v>-0.21507648940875213</v>
      </c>
      <c r="AI31">
        <f t="shared" si="16"/>
        <v>1.3885166701251093</v>
      </c>
      <c r="AK31">
        <f t="shared" si="17"/>
        <v>0.48000000000000015</v>
      </c>
      <c r="AL31">
        <f t="shared" si="18"/>
        <v>-1.208542104006947</v>
      </c>
      <c r="AM31">
        <f t="shared" si="19"/>
        <v>-0.21507648940875213</v>
      </c>
      <c r="AN31">
        <f t="shared" si="20"/>
        <v>1.3885166701251093</v>
      </c>
      <c r="BW31">
        <f t="shared" si="39"/>
        <v>44000000</v>
      </c>
      <c r="BX31">
        <f t="shared" si="37"/>
        <v>5.7148649421890755E+29</v>
      </c>
      <c r="CB31">
        <f t="shared" si="38"/>
        <v>0.46000000000000013</v>
      </c>
      <c r="CC31">
        <f t="shared" si="30"/>
        <v>-5.331407640373437</v>
      </c>
      <c r="CG31">
        <f t="shared" si="32"/>
        <v>0.46000000000000013</v>
      </c>
      <c r="CH31">
        <f t="shared" si="31"/>
        <v>-0.3694158234547213</v>
      </c>
      <c r="CJ31">
        <f t="shared" si="33"/>
        <v>0.46000000000000013</v>
      </c>
      <c r="CK31">
        <f t="shared" si="34"/>
        <v>-5.331407640373437</v>
      </c>
      <c r="CL31">
        <f t="shared" si="35"/>
        <v>-0.3694158234547213</v>
      </c>
    </row>
    <row r="32" spans="24:90" ht="12.75">
      <c r="X32" s="2">
        <f t="shared" si="36"/>
        <v>0.5000000000000001</v>
      </c>
      <c r="Y32">
        <f t="shared" si="14"/>
        <v>-1.2156444588325228</v>
      </c>
      <c r="AD32">
        <f t="shared" si="15"/>
        <v>-1.597940668673914E-10</v>
      </c>
      <c r="AI32">
        <f t="shared" si="16"/>
        <v>1.4223812139768715</v>
      </c>
      <c r="AK32">
        <f t="shared" si="17"/>
        <v>0.5000000000000001</v>
      </c>
      <c r="AL32">
        <f t="shared" si="18"/>
        <v>-1.2156444588325228</v>
      </c>
      <c r="AM32">
        <f t="shared" si="19"/>
        <v>-1.597940668673914E-10</v>
      </c>
      <c r="AN32">
        <f t="shared" si="20"/>
        <v>1.4223812139768715</v>
      </c>
      <c r="BW32">
        <f t="shared" si="39"/>
        <v>46000000</v>
      </c>
      <c r="BX32">
        <f t="shared" si="37"/>
        <v>6.548604414886865E+29</v>
      </c>
      <c r="CB32">
        <f t="shared" si="38"/>
        <v>0.48000000000000015</v>
      </c>
      <c r="CC32">
        <f t="shared" si="30"/>
        <v>-6.159150188258276</v>
      </c>
      <c r="CG32">
        <f t="shared" si="32"/>
        <v>0.48000000000000015</v>
      </c>
      <c r="CH32">
        <f t="shared" si="31"/>
        <v>-0.3024071226106343</v>
      </c>
      <c r="CJ32">
        <f t="shared" si="33"/>
        <v>0.48000000000000015</v>
      </c>
      <c r="CK32">
        <f t="shared" si="34"/>
        <v>-6.159150188258276</v>
      </c>
      <c r="CL32">
        <f t="shared" si="35"/>
        <v>-0.3024071226106343</v>
      </c>
    </row>
    <row r="33" spans="24:90" ht="12.75">
      <c r="X33" s="2">
        <f t="shared" si="36"/>
        <v>0.5200000000000001</v>
      </c>
      <c r="Y33">
        <f t="shared" si="14"/>
        <v>-1.2085421040738662</v>
      </c>
      <c r="AD33">
        <f t="shared" si="15"/>
        <v>0.21507648909332344</v>
      </c>
      <c r="AI33">
        <f t="shared" si="16"/>
        <v>1.3885269593719882</v>
      </c>
      <c r="AK33">
        <f t="shared" si="17"/>
        <v>0.5200000000000001</v>
      </c>
      <c r="AL33">
        <f t="shared" si="18"/>
        <v>-1.2085421040738662</v>
      </c>
      <c r="AM33">
        <f t="shared" si="19"/>
        <v>0.21507648909332344</v>
      </c>
      <c r="AN33">
        <f t="shared" si="20"/>
        <v>1.3885269593719882</v>
      </c>
      <c r="BW33">
        <f t="shared" si="39"/>
        <v>48000000</v>
      </c>
      <c r="BX33">
        <f t="shared" si="37"/>
        <v>7.459706544510508E+29</v>
      </c>
      <c r="CB33">
        <f t="shared" si="38"/>
        <v>0.5000000000000001</v>
      </c>
      <c r="CC33">
        <f t="shared" si="30"/>
        <v>-6.88889499496892</v>
      </c>
      <c r="CG33">
        <f t="shared" si="32"/>
        <v>0.5000000000000001</v>
      </c>
      <c r="CH33">
        <f t="shared" si="31"/>
        <v>-0.24371303245860176</v>
      </c>
      <c r="CJ33">
        <f t="shared" si="33"/>
        <v>0.5000000000000001</v>
      </c>
      <c r="CK33">
        <f t="shared" si="34"/>
        <v>-6.88889499496892</v>
      </c>
      <c r="CL33">
        <f t="shared" si="35"/>
        <v>-0.24371303245860176</v>
      </c>
    </row>
    <row r="34" spans="24:90" ht="12.75">
      <c r="X34" s="2">
        <f t="shared" si="36"/>
        <v>0.5400000000000001</v>
      </c>
      <c r="Y34">
        <f t="shared" si="14"/>
        <v>-1.1872836255391164</v>
      </c>
      <c r="AD34">
        <f t="shared" si="15"/>
        <v>0.42455126538079735</v>
      </c>
      <c r="AI34">
        <f t="shared" si="16"/>
        <v>1.2886037788921345</v>
      </c>
      <c r="AK34">
        <f t="shared" si="17"/>
        <v>0.5400000000000001</v>
      </c>
      <c r="AL34">
        <f t="shared" si="18"/>
        <v>-1.1872836255391164</v>
      </c>
      <c r="AM34">
        <f t="shared" si="19"/>
        <v>0.42455126538079735</v>
      </c>
      <c r="AN34">
        <f t="shared" si="20"/>
        <v>1.2886037788921345</v>
      </c>
      <c r="BW34">
        <f t="shared" si="39"/>
        <v>50000000</v>
      </c>
      <c r="BX34">
        <f t="shared" si="37"/>
        <v>8.451602829341264E+29</v>
      </c>
      <c r="CB34">
        <f t="shared" si="38"/>
        <v>0.5200000000000001</v>
      </c>
      <c r="CC34">
        <f t="shared" si="30"/>
        <v>-7.5017476849757</v>
      </c>
      <c r="CG34">
        <f t="shared" si="32"/>
        <v>0.5200000000000001</v>
      </c>
      <c r="CH34">
        <f t="shared" si="31"/>
        <v>-0.1951248391917557</v>
      </c>
      <c r="CJ34">
        <f t="shared" si="33"/>
        <v>0.5200000000000001</v>
      </c>
      <c r="CK34">
        <f t="shared" si="34"/>
        <v>-7.5017476849757</v>
      </c>
      <c r="CL34">
        <f t="shared" si="35"/>
        <v>-0.1951248391917557</v>
      </c>
    </row>
    <row r="35" spans="24:90" ht="12.75">
      <c r="X35" s="2">
        <f t="shared" si="36"/>
        <v>0.5600000000000002</v>
      </c>
      <c r="Y35">
        <f t="shared" si="14"/>
        <v>-1.1520142124725876</v>
      </c>
      <c r="AD35">
        <f t="shared" si="15"/>
        <v>0.6229529356775978</v>
      </c>
      <c r="AI35">
        <f t="shared" si="16"/>
        <v>1.1274832570792914</v>
      </c>
      <c r="AK35">
        <f t="shared" si="17"/>
        <v>0.5600000000000002</v>
      </c>
      <c r="AL35">
        <f t="shared" si="18"/>
        <v>-1.1520142124725876</v>
      </c>
      <c r="AM35">
        <f t="shared" si="19"/>
        <v>0.6229529356775978</v>
      </c>
      <c r="AN35">
        <f t="shared" si="20"/>
        <v>1.1274832570792914</v>
      </c>
      <c r="BW35">
        <f t="shared" si="39"/>
        <v>52000000</v>
      </c>
      <c r="BX35">
        <f t="shared" si="37"/>
        <v>9.52772476766039E+29</v>
      </c>
      <c r="CB35">
        <f t="shared" si="38"/>
        <v>0.5400000000000001</v>
      </c>
      <c r="CC35">
        <f t="shared" si="30"/>
        <v>-7.981634229746245</v>
      </c>
      <c r="CG35">
        <f t="shared" si="32"/>
        <v>0.5400000000000001</v>
      </c>
      <c r="CH35">
        <f t="shared" si="31"/>
        <v>-0.15764550573268862</v>
      </c>
      <c r="CJ35">
        <f t="shared" si="33"/>
        <v>0.5400000000000001</v>
      </c>
      <c r="CK35">
        <f t="shared" si="34"/>
        <v>-7.981634229746245</v>
      </c>
      <c r="CL35">
        <f t="shared" si="35"/>
        <v>-0.15764550573268862</v>
      </c>
    </row>
    <row r="36" spans="24:90" ht="12.75">
      <c r="X36" s="2">
        <f t="shared" si="36"/>
        <v>0.5800000000000002</v>
      </c>
      <c r="Y36">
        <f t="shared" si="14"/>
        <v>-1.1029739568966657</v>
      </c>
      <c r="AD36">
        <f t="shared" si="15"/>
        <v>0.8050673510575332</v>
      </c>
      <c r="AI36">
        <f t="shared" si="16"/>
        <v>0.9130268905720799</v>
      </c>
      <c r="AK36">
        <f t="shared" si="17"/>
        <v>0.5800000000000002</v>
      </c>
      <c r="AL36">
        <f t="shared" si="18"/>
        <v>-1.1029739568966657</v>
      </c>
      <c r="AM36">
        <f t="shared" si="19"/>
        <v>0.8050673510575332</v>
      </c>
      <c r="AN36">
        <f t="shared" si="20"/>
        <v>0.9130268905720799</v>
      </c>
      <c r="BW36">
        <f t="shared" si="39"/>
        <v>54000000</v>
      </c>
      <c r="BX36">
        <f t="shared" si="37"/>
        <v>1.0691503857749137E+30</v>
      </c>
      <c r="CB36">
        <f t="shared" si="38"/>
        <v>0.5600000000000002</v>
      </c>
      <c r="CC36">
        <f t="shared" si="30"/>
        <v>-8.315649017054255</v>
      </c>
      <c r="CG36">
        <f t="shared" si="32"/>
        <v>0.5600000000000002</v>
      </c>
      <c r="CH36">
        <f t="shared" si="31"/>
        <v>-0.13147679653144362</v>
      </c>
      <c r="CJ36">
        <f t="shared" si="33"/>
        <v>0.5600000000000002</v>
      </c>
      <c r="CK36">
        <f t="shared" si="34"/>
        <v>-8.315649017054255</v>
      </c>
      <c r="CL36">
        <f t="shared" si="35"/>
        <v>-0.13147679653144362</v>
      </c>
    </row>
    <row r="37" spans="24:90" ht="12.75">
      <c r="X37" s="2">
        <f t="shared" si="36"/>
        <v>0.6000000000000002</v>
      </c>
      <c r="Y37">
        <f t="shared" si="14"/>
        <v>-1.0404950320817763</v>
      </c>
      <c r="AD37">
        <f t="shared" si="15"/>
        <v>0.9660578182297536</v>
      </c>
      <c r="AI37">
        <f t="shared" si="16"/>
        <v>0.6557123263036994</v>
      </c>
      <c r="AK37">
        <f t="shared" si="17"/>
        <v>0.6000000000000002</v>
      </c>
      <c r="AL37">
        <f t="shared" si="18"/>
        <v>-1.0404950320817763</v>
      </c>
      <c r="AM37">
        <f t="shared" si="19"/>
        <v>0.9660578182297536</v>
      </c>
      <c r="AN37">
        <f t="shared" si="20"/>
        <v>0.6557123263036994</v>
      </c>
      <c r="BW37">
        <f t="shared" si="39"/>
        <v>56000000</v>
      </c>
      <c r="BX37">
        <f t="shared" si="37"/>
        <v>1.1946371597888768E+30</v>
      </c>
      <c r="CB37">
        <f t="shared" si="38"/>
        <v>0.5800000000000002</v>
      </c>
      <c r="CC37">
        <f t="shared" si="30"/>
        <v>-8.494277681175792</v>
      </c>
      <c r="CG37">
        <f t="shared" si="32"/>
        <v>0.5800000000000002</v>
      </c>
      <c r="CH37">
        <f t="shared" si="31"/>
        <v>-0.11604553971034139</v>
      </c>
      <c r="CJ37">
        <f t="shared" si="33"/>
        <v>0.5800000000000002</v>
      </c>
      <c r="CK37">
        <f t="shared" si="34"/>
        <v>-8.494277681175792</v>
      </c>
      <c r="CL37">
        <f t="shared" si="35"/>
        <v>-0.11604553971034139</v>
      </c>
    </row>
    <row r="38" spans="24:90" ht="12.75">
      <c r="X38" s="2">
        <f t="shared" si="36"/>
        <v>0.6200000000000002</v>
      </c>
      <c r="Y38">
        <f t="shared" si="14"/>
        <v>-0.9649977693357098</v>
      </c>
      <c r="AD38">
        <f t="shared" si="15"/>
        <v>1.1015754374993831</v>
      </c>
      <c r="AI38">
        <f t="shared" si="16"/>
        <v>0.36813587841658657</v>
      </c>
      <c r="AK38">
        <f t="shared" si="17"/>
        <v>0.6200000000000002</v>
      </c>
      <c r="AL38">
        <f t="shared" si="18"/>
        <v>-0.9649977693357098</v>
      </c>
      <c r="AM38">
        <f t="shared" si="19"/>
        <v>1.1015754374993831</v>
      </c>
      <c r="AN38">
        <f t="shared" si="20"/>
        <v>0.36813587841658657</v>
      </c>
      <c r="BW38">
        <f t="shared" si="39"/>
        <v>58000000</v>
      </c>
      <c r="BX38">
        <f t="shared" si="37"/>
        <v>1.3295759486360542E+30</v>
      </c>
      <c r="CB38">
        <f t="shared" si="38"/>
        <v>0.6000000000000002</v>
      </c>
      <c r="CC38">
        <f t="shared" si="30"/>
        <v>-8.511492448583791</v>
      </c>
      <c r="CG38">
        <f t="shared" si="32"/>
        <v>0.6000000000000002</v>
      </c>
      <c r="CH38">
        <f t="shared" si="31"/>
        <v>-0.1100669941188666</v>
      </c>
      <c r="CJ38">
        <f t="shared" si="33"/>
        <v>0.6000000000000002</v>
      </c>
      <c r="CK38">
        <f t="shared" si="34"/>
        <v>-8.511492448583791</v>
      </c>
      <c r="CL38">
        <f t="shared" si="35"/>
        <v>-0.1100669941188666</v>
      </c>
    </row>
    <row r="39" spans="24:90" ht="12.75">
      <c r="X39" s="2">
        <f t="shared" si="36"/>
        <v>0.6400000000000002</v>
      </c>
      <c r="Y39">
        <f t="shared" si="14"/>
        <v>-0.876985659663836</v>
      </c>
      <c r="AD39">
        <f t="shared" si="15"/>
        <v>1.207856634899822</v>
      </c>
      <c r="AI39">
        <f t="shared" si="16"/>
        <v>0.06441563493581337</v>
      </c>
      <c r="AK39">
        <f t="shared" si="17"/>
        <v>0.6400000000000002</v>
      </c>
      <c r="AL39">
        <f t="shared" si="18"/>
        <v>-0.876985659663836</v>
      </c>
      <c r="AM39">
        <f t="shared" si="19"/>
        <v>1.207856634899822</v>
      </c>
      <c r="AN39">
        <f t="shared" si="20"/>
        <v>0.06441563493581337</v>
      </c>
      <c r="BW39">
        <f t="shared" si="39"/>
        <v>60000000</v>
      </c>
      <c r="BX39">
        <f t="shared" si="37"/>
        <v>1.4743099021445706E+30</v>
      </c>
      <c r="CB39">
        <f t="shared" si="38"/>
        <v>0.6200000000000002</v>
      </c>
      <c r="CC39">
        <f t="shared" si="30"/>
        <v>-8.364723218240986</v>
      </c>
      <c r="CG39">
        <f t="shared" si="32"/>
        <v>0.6200000000000002</v>
      </c>
      <c r="CH39">
        <f t="shared" si="31"/>
        <v>-0.11164149509205229</v>
      </c>
      <c r="CJ39">
        <f t="shared" si="33"/>
        <v>0.6200000000000002</v>
      </c>
      <c r="CK39">
        <f t="shared" si="34"/>
        <v>-8.364723218240986</v>
      </c>
      <c r="CL39">
        <f t="shared" si="35"/>
        <v>-0.11164149509205229</v>
      </c>
    </row>
    <row r="40" spans="24:90" ht="12.75">
      <c r="X40" s="2">
        <f t="shared" si="36"/>
        <v>0.6600000000000003</v>
      </c>
      <c r="Y40">
        <f t="shared" si="14"/>
        <v>-0.7770393138978451</v>
      </c>
      <c r="AD40">
        <f t="shared" si="15"/>
        <v>1.2818052517986933</v>
      </c>
      <c r="AI40">
        <f t="shared" si="16"/>
        <v>-0.24047561840129528</v>
      </c>
      <c r="AK40">
        <f t="shared" si="17"/>
        <v>0.6600000000000003</v>
      </c>
      <c r="AL40">
        <f t="shared" si="18"/>
        <v>-0.7770393138978451</v>
      </c>
      <c r="AM40">
        <f t="shared" si="19"/>
        <v>1.2818052517986933</v>
      </c>
      <c r="AN40">
        <f t="shared" si="20"/>
        <v>-0.24047561840129528</v>
      </c>
      <c r="BO40">
        <f>765^2</f>
        <v>585225</v>
      </c>
      <c r="BW40">
        <f t="shared" si="39"/>
        <v>62000000</v>
      </c>
      <c r="BX40">
        <f t="shared" si="37"/>
        <v>1.6291821701425533E+30</v>
      </c>
      <c r="CB40">
        <f t="shared" si="38"/>
        <v>0.6400000000000002</v>
      </c>
      <c r="CC40">
        <f aca="true" t="shared" si="42" ref="CC40:CC58">$BX$6*(www(CB40,$W$7,$BY$6)+$BV$6*www(CB40,$AC$7,$BZ$6)+$BW$6*www(CB40,$AH$7,$CA$6))</f>
        <v>-8.05471266876426</v>
      </c>
      <c r="CG40">
        <f t="shared" si="32"/>
        <v>0.6400000000000002</v>
      </c>
      <c r="CH40">
        <f aca="true" t="shared" si="43" ref="CH40:CH58">$CF$6*(www(CB40,$W$7,$BY$6)+$CD$6*www(CB40,$AC$7,$BZ$6)+$CE$6*www(CB40,$AH$7,$CA$6))</f>
        <v>-0.11837896045610771</v>
      </c>
      <c r="CJ40">
        <f t="shared" si="33"/>
        <v>0.6400000000000002</v>
      </c>
      <c r="CK40">
        <f t="shared" si="34"/>
        <v>-8.05471266876426</v>
      </c>
      <c r="CL40">
        <f t="shared" si="35"/>
        <v>-0.11837896045610771</v>
      </c>
    </row>
    <row r="41" spans="24:90" ht="12.75">
      <c r="X41" s="2">
        <f t="shared" si="36"/>
        <v>0.6800000000000003</v>
      </c>
      <c r="Y41">
        <f t="shared" si="14"/>
        <v>-0.665809421537139</v>
      </c>
      <c r="AD41">
        <f t="shared" si="15"/>
        <v>1.3210569099229366</v>
      </c>
      <c r="AI41">
        <f t="shared" si="16"/>
        <v>-0.5314148980156557</v>
      </c>
      <c r="AK41">
        <f t="shared" si="17"/>
        <v>0.6800000000000003</v>
      </c>
      <c r="AL41">
        <f t="shared" si="18"/>
        <v>-0.665809421537139</v>
      </c>
      <c r="AM41">
        <f t="shared" si="19"/>
        <v>1.3210569099229366</v>
      </c>
      <c r="AN41">
        <f t="shared" si="20"/>
        <v>-0.5314148980156557</v>
      </c>
      <c r="BW41">
        <f t="shared" si="39"/>
        <v>64000000</v>
      </c>
      <c r="BX41">
        <f t="shared" si="37"/>
        <v>1.794535902458126E+30</v>
      </c>
      <c r="CB41">
        <f>CB40+0.02</f>
        <v>0.6600000000000003</v>
      </c>
      <c r="CC41">
        <f t="shared" si="42"/>
        <v>-7.585268143053281</v>
      </c>
      <c r="CG41">
        <f t="shared" si="32"/>
        <v>0.6600000000000003</v>
      </c>
      <c r="CH41">
        <f t="shared" si="43"/>
        <v>-0.12754452179905218</v>
      </c>
      <c r="CJ41">
        <f t="shared" si="33"/>
        <v>0.6600000000000003</v>
      </c>
      <c r="CK41">
        <f t="shared" si="34"/>
        <v>-7.585268143053281</v>
      </c>
      <c r="CL41">
        <f t="shared" si="35"/>
        <v>-0.12754452179905218</v>
      </c>
    </row>
    <row r="42" spans="24:90" ht="12.75">
      <c r="X42" s="2">
        <f t="shared" si="36"/>
        <v>0.7000000000000003</v>
      </c>
      <c r="Y42">
        <f t="shared" si="14"/>
        <v>-0.5440087547101368</v>
      </c>
      <c r="AD42">
        <f t="shared" si="15"/>
        <v>1.3240237741165797</v>
      </c>
      <c r="AI42">
        <f t="shared" si="16"/>
        <v>-0.793836202551212</v>
      </c>
      <c r="AK42">
        <f t="shared" si="17"/>
        <v>0.7000000000000003</v>
      </c>
      <c r="AL42">
        <f t="shared" si="18"/>
        <v>-0.5440087547101368</v>
      </c>
      <c r="AM42">
        <f t="shared" si="19"/>
        <v>1.3240237741165797</v>
      </c>
      <c r="AN42">
        <f t="shared" si="20"/>
        <v>-0.793836202551212</v>
      </c>
      <c r="BW42">
        <f t="shared" si="39"/>
        <v>66000000</v>
      </c>
      <c r="BX42">
        <f t="shared" si="37"/>
        <v>1.970714248919416E+30</v>
      </c>
      <c r="CB42">
        <f t="shared" si="38"/>
        <v>0.6800000000000003</v>
      </c>
      <c r="CC42">
        <f t="shared" si="42"/>
        <v>-6.96292671557409</v>
      </c>
      <c r="CG42">
        <f t="shared" si="32"/>
        <v>0.6800000000000003</v>
      </c>
      <c r="CH42">
        <f t="shared" si="43"/>
        <v>-0.13621756556704245</v>
      </c>
      <c r="CJ42">
        <f t="shared" si="33"/>
        <v>0.6800000000000003</v>
      </c>
      <c r="CK42">
        <f t="shared" si="34"/>
        <v>-6.96292671557409</v>
      </c>
      <c r="CL42">
        <f t="shared" si="35"/>
        <v>-0.13621756556704245</v>
      </c>
    </row>
    <row r="43" spans="24:90" ht="12.75">
      <c r="X43" s="2">
        <f t="shared" si="36"/>
        <v>0.7200000000000003</v>
      </c>
      <c r="Y43">
        <f t="shared" si="14"/>
        <v>-0.41240326926256965</v>
      </c>
      <c r="AD43">
        <f t="shared" si="15"/>
        <v>1.2899182784918697</v>
      </c>
      <c r="AI43">
        <f t="shared" si="16"/>
        <v>-1.0144052793881013</v>
      </c>
      <c r="AK43">
        <f t="shared" si="17"/>
        <v>0.7200000000000003</v>
      </c>
      <c r="AL43">
        <f t="shared" si="18"/>
        <v>-0.41240326926256965</v>
      </c>
      <c r="AM43">
        <f t="shared" si="19"/>
        <v>1.2899182784918697</v>
      </c>
      <c r="AN43">
        <f t="shared" si="20"/>
        <v>-1.0144052793881013</v>
      </c>
      <c r="BW43">
        <f t="shared" si="39"/>
        <v>68000000</v>
      </c>
      <c r="BX43">
        <f t="shared" si="37"/>
        <v>2.158060359354548E+30</v>
      </c>
      <c r="CB43">
        <f t="shared" si="38"/>
        <v>0.7000000000000003</v>
      </c>
      <c r="CC43">
        <f t="shared" si="42"/>
        <v>-6.196552552791998</v>
      </c>
      <c r="CG43">
        <f t="shared" si="32"/>
        <v>0.7000000000000003</v>
      </c>
      <c r="CH43">
        <f t="shared" si="43"/>
        <v>-0.1414558677177472</v>
      </c>
      <c r="CJ43">
        <f t="shared" si="33"/>
        <v>0.7000000000000003</v>
      </c>
      <c r="CK43">
        <f t="shared" si="34"/>
        <v>-6.196552552791998</v>
      </c>
      <c r="CL43">
        <f t="shared" si="35"/>
        <v>-0.1414558677177472</v>
      </c>
    </row>
    <row r="44" spans="24:90" ht="12.75">
      <c r="X44" s="2">
        <f t="shared" si="36"/>
        <v>0.7400000000000003</v>
      </c>
      <c r="Y44">
        <f t="shared" si="14"/>
        <v>-0.2718023599401326</v>
      </c>
      <c r="AD44">
        <f t="shared" si="15"/>
        <v>1.218754852079105</v>
      </c>
      <c r="AI44">
        <f t="shared" si="16"/>
        <v>-1.1816281738872232</v>
      </c>
      <c r="AK44">
        <f t="shared" si="17"/>
        <v>0.7400000000000003</v>
      </c>
      <c r="AL44">
        <f t="shared" si="18"/>
        <v>-0.2718023599401326</v>
      </c>
      <c r="AM44">
        <f t="shared" si="19"/>
        <v>1.218754852079105</v>
      </c>
      <c r="AN44">
        <f t="shared" si="20"/>
        <v>-1.1816281738872232</v>
      </c>
      <c r="BW44">
        <f t="shared" si="39"/>
        <v>70000000</v>
      </c>
      <c r="BX44">
        <f t="shared" si="37"/>
        <v>2.3569173835916485E+30</v>
      </c>
      <c r="CB44">
        <f t="shared" si="38"/>
        <v>0.7200000000000003</v>
      </c>
      <c r="CC44">
        <f t="shared" si="42"/>
        <v>-5.296887337553793</v>
      </c>
      <c r="CG44">
        <f t="shared" si="32"/>
        <v>0.7200000000000003</v>
      </c>
      <c r="CH44">
        <f t="shared" si="43"/>
        <v>-0.14045630908766646</v>
      </c>
      <c r="CJ44">
        <f t="shared" si="33"/>
        <v>0.7200000000000003</v>
      </c>
      <c r="CK44">
        <f t="shared" si="34"/>
        <v>-5.296887337553793</v>
      </c>
      <c r="CL44">
        <f t="shared" si="35"/>
        <v>-0.14045630908766646</v>
      </c>
    </row>
    <row r="45" spans="24:90" ht="12.75">
      <c r="X45" s="2">
        <f t="shared" si="36"/>
        <v>0.7600000000000003</v>
      </c>
      <c r="Y45">
        <f t="shared" si="14"/>
        <v>-0.12304833088089084</v>
      </c>
      <c r="AD45">
        <f t="shared" si="15"/>
        <v>1.1113291648652865</v>
      </c>
      <c r="AI45">
        <f t="shared" si="16"/>
        <v>-1.2863626126324101</v>
      </c>
      <c r="AK45">
        <f t="shared" si="17"/>
        <v>0.7600000000000003</v>
      </c>
      <c r="AL45">
        <f t="shared" si="18"/>
        <v>-0.12304833088089084</v>
      </c>
      <c r="AM45">
        <f t="shared" si="19"/>
        <v>1.1113291648652865</v>
      </c>
      <c r="AN45">
        <f t="shared" si="20"/>
        <v>-1.2863626126324101</v>
      </c>
      <c r="BW45">
        <f t="shared" si="39"/>
        <v>72000000</v>
      </c>
      <c r="BX45">
        <f t="shared" si="37"/>
        <v>2.567628471458842E+30</v>
      </c>
      <c r="CB45">
        <f t="shared" si="38"/>
        <v>0.7400000000000003</v>
      </c>
      <c r="CC45">
        <f t="shared" si="42"/>
        <v>-4.276075101692176</v>
      </c>
      <c r="CG45">
        <f t="shared" si="32"/>
        <v>0.7400000000000003</v>
      </c>
      <c r="CH45">
        <f t="shared" si="43"/>
        <v>-0.13070387079537318</v>
      </c>
      <c r="CJ45">
        <f t="shared" si="33"/>
        <v>0.7400000000000003</v>
      </c>
      <c r="CK45">
        <f t="shared" si="34"/>
        <v>-4.276075101692176</v>
      </c>
      <c r="CL45">
        <f t="shared" si="35"/>
        <v>-0.13070387079537318</v>
      </c>
    </row>
    <row r="46" spans="24:90" ht="12.75">
      <c r="X46" s="2">
        <f t="shared" si="36"/>
        <v>0.7800000000000004</v>
      </c>
      <c r="Y46">
        <f t="shared" si="14"/>
        <v>0.032994853898418164</v>
      </c>
      <c r="AD46">
        <f t="shared" si="15"/>
        <v>0.9691749008963877</v>
      </c>
      <c r="AI46">
        <f t="shared" si="16"/>
        <v>-1.3222055381225757</v>
      </c>
      <c r="AK46">
        <f t="shared" si="17"/>
        <v>0.7800000000000004</v>
      </c>
      <c r="AL46">
        <f t="shared" si="18"/>
        <v>0.032994853898418164</v>
      </c>
      <c r="AM46">
        <f t="shared" si="19"/>
        <v>0.9691749008963877</v>
      </c>
      <c r="AN46">
        <f t="shared" si="20"/>
        <v>-1.3222055381225757</v>
      </c>
      <c r="BW46">
        <f t="shared" si="39"/>
        <v>74000000</v>
      </c>
      <c r="BX46">
        <f t="shared" si="37"/>
        <v>2.7905367727842555E+30</v>
      </c>
      <c r="CB46">
        <f t="shared" si="38"/>
        <v>0.7600000000000003</v>
      </c>
      <c r="CC46">
        <f t="shared" si="42"/>
        <v>-3.1471823112363935</v>
      </c>
      <c r="CG46">
        <f t="shared" si="32"/>
        <v>0.7600000000000003</v>
      </c>
      <c r="CH46">
        <f t="shared" si="43"/>
        <v>-0.11010121396226277</v>
      </c>
      <c r="CJ46">
        <f t="shared" si="33"/>
        <v>0.7600000000000003</v>
      </c>
      <c r="CK46">
        <f t="shared" si="34"/>
        <v>-3.1471823112363935</v>
      </c>
      <c r="CL46">
        <f t="shared" si="35"/>
        <v>-0.11010121396226277</v>
      </c>
    </row>
    <row r="47" spans="24:90" ht="12.75">
      <c r="X47" s="2">
        <f t="shared" si="36"/>
        <v>0.8000000000000004</v>
      </c>
      <c r="Y47">
        <f t="shared" si="14"/>
        <v>0.19545347271208924</v>
      </c>
      <c r="AD47">
        <f t="shared" si="15"/>
        <v>0.7944985382772831</v>
      </c>
      <c r="AI47">
        <f t="shared" si="16"/>
        <v>-1.2857355641664503</v>
      </c>
      <c r="AK47">
        <f t="shared" si="17"/>
        <v>0.8000000000000004</v>
      </c>
      <c r="AL47">
        <f t="shared" si="18"/>
        <v>0.19545347271208924</v>
      </c>
      <c r="AM47">
        <f t="shared" si="19"/>
        <v>0.7944985382772831</v>
      </c>
      <c r="AN47">
        <f t="shared" si="20"/>
        <v>-1.2857355641664503</v>
      </c>
      <c r="BW47">
        <f t="shared" si="39"/>
        <v>76000000</v>
      </c>
      <c r="BX47">
        <f t="shared" si="37"/>
        <v>3.025985437396015E+30</v>
      </c>
      <c r="CB47">
        <f t="shared" si="38"/>
        <v>0.7800000000000004</v>
      </c>
      <c r="CC47">
        <f t="shared" si="42"/>
        <v>-1.9237325429335486</v>
      </c>
      <c r="CG47">
        <f t="shared" si="32"/>
        <v>0.7800000000000004</v>
      </c>
      <c r="CH47">
        <f t="shared" si="43"/>
        <v>-0.07707211009578846</v>
      </c>
      <c r="CJ47">
        <f t="shared" si="33"/>
        <v>0.7800000000000004</v>
      </c>
      <c r="CK47">
        <f t="shared" si="34"/>
        <v>-1.9237325429335486</v>
      </c>
      <c r="CL47">
        <f t="shared" si="35"/>
        <v>-0.07707211009578846</v>
      </c>
    </row>
    <row r="48" spans="24:90" ht="12.75">
      <c r="X48" s="2">
        <f t="shared" si="36"/>
        <v>0.8200000000000004</v>
      </c>
      <c r="Y48">
        <f t="shared" si="14"/>
        <v>0.3634565320749763</v>
      </c>
      <c r="AD48">
        <f t="shared" si="15"/>
        <v>0.5900930628002838</v>
      </c>
      <c r="AI48">
        <f t="shared" si="16"/>
        <v>-1.1765954711115676</v>
      </c>
      <c r="AK48">
        <f t="shared" si="17"/>
        <v>0.8200000000000004</v>
      </c>
      <c r="AL48">
        <f t="shared" si="18"/>
        <v>0.3634565320749763</v>
      </c>
      <c r="AM48">
        <f t="shared" si="19"/>
        <v>0.5900930628002838</v>
      </c>
      <c r="AN48">
        <f t="shared" si="20"/>
        <v>-1.1765954711115676</v>
      </c>
      <c r="BW48">
        <f t="shared" si="39"/>
        <v>78000000</v>
      </c>
      <c r="BX48">
        <f t="shared" si="37"/>
        <v>3.2743176151222445E+30</v>
      </c>
      <c r="CB48">
        <f t="shared" si="38"/>
        <v>0.8000000000000004</v>
      </c>
      <c r="CC48">
        <f t="shared" si="42"/>
        <v>-0.6192726971301756</v>
      </c>
      <c r="CG48">
        <f t="shared" si="32"/>
        <v>0.8000000000000004</v>
      </c>
      <c r="CH48">
        <f t="shared" si="43"/>
        <v>-0.030633253838001827</v>
      </c>
      <c r="CJ48">
        <f t="shared" si="33"/>
        <v>0.8000000000000004</v>
      </c>
      <c r="CK48">
        <f t="shared" si="34"/>
        <v>-0.6192726971301756</v>
      </c>
      <c r="CL48">
        <f t="shared" si="35"/>
        <v>-0.030633253838001827</v>
      </c>
    </row>
    <row r="49" spans="24:90" ht="12.75">
      <c r="X49" s="2">
        <f t="shared" si="36"/>
        <v>0.8400000000000004</v>
      </c>
      <c r="Y49">
        <f t="shared" si="14"/>
        <v>0.5361487664219</v>
      </c>
      <c r="AD49">
        <f t="shared" si="15"/>
        <v>0.3592319492382996</v>
      </c>
      <c r="AI49">
        <f t="shared" si="16"/>
        <v>-0.9974067711867185</v>
      </c>
      <c r="AK49">
        <f t="shared" si="17"/>
        <v>0.8400000000000004</v>
      </c>
      <c r="AL49">
        <f t="shared" si="18"/>
        <v>0.5361487664219</v>
      </c>
      <c r="AM49">
        <f t="shared" si="19"/>
        <v>0.3592319492382996</v>
      </c>
      <c r="AN49">
        <f t="shared" si="20"/>
        <v>-0.9974067711867185</v>
      </c>
      <c r="BW49">
        <f t="shared" si="39"/>
        <v>80000000</v>
      </c>
      <c r="BX49">
        <f t="shared" si="37"/>
        <v>3.5358764557910697E+30</v>
      </c>
      <c r="CB49">
        <f t="shared" si="38"/>
        <v>0.8200000000000004</v>
      </c>
      <c r="CC49">
        <f t="shared" si="42"/>
        <v>0.7530154275860156</v>
      </c>
      <c r="CG49">
        <f t="shared" si="32"/>
        <v>0.8200000000000004</v>
      </c>
      <c r="CH49">
        <f t="shared" si="43"/>
        <v>0.02956951109120181</v>
      </c>
      <c r="CJ49">
        <f t="shared" si="33"/>
        <v>0.8200000000000004</v>
      </c>
      <c r="CK49">
        <f t="shared" si="34"/>
        <v>0.7530154275860156</v>
      </c>
      <c r="CL49">
        <f t="shared" si="35"/>
        <v>0.02956951109120181</v>
      </c>
    </row>
    <row r="50" spans="24:90" ht="12.75">
      <c r="X50" s="2">
        <f t="shared" si="36"/>
        <v>0.8600000000000004</v>
      </c>
      <c r="Y50">
        <f t="shared" si="14"/>
        <v>0.712704082092453</v>
      </c>
      <c r="AD50">
        <f t="shared" si="15"/>
        <v>0.10554509926103506</v>
      </c>
      <c r="AI50">
        <f t="shared" si="16"/>
        <v>-0.7535154751845003</v>
      </c>
      <c r="AK50">
        <f t="shared" si="17"/>
        <v>0.8600000000000004</v>
      </c>
      <c r="AL50">
        <f t="shared" si="18"/>
        <v>0.712704082092453</v>
      </c>
      <c r="AM50">
        <f t="shared" si="19"/>
        <v>0.10554509926103506</v>
      </c>
      <c r="AN50">
        <f t="shared" si="20"/>
        <v>-0.7535154751845003</v>
      </c>
      <c r="BW50">
        <f t="shared" si="39"/>
        <v>82000000</v>
      </c>
      <c r="BX50">
        <f t="shared" si="37"/>
        <v>3.8110051092306186E+30</v>
      </c>
      <c r="CB50">
        <f t="shared" si="38"/>
        <v>0.8400000000000004</v>
      </c>
      <c r="CC50">
        <f t="shared" si="42"/>
        <v>2.1806480201581455</v>
      </c>
      <c r="CG50">
        <f t="shared" si="32"/>
        <v>0.8400000000000004</v>
      </c>
      <c r="CH50">
        <f t="shared" si="43"/>
        <v>0.10326287112581038</v>
      </c>
      <c r="CJ50">
        <f t="shared" si="33"/>
        <v>0.8400000000000004</v>
      </c>
      <c r="CK50">
        <f t="shared" si="34"/>
        <v>2.1806480201581455</v>
      </c>
      <c r="CL50">
        <f t="shared" si="35"/>
        <v>0.10326287112581038</v>
      </c>
    </row>
    <row r="51" spans="24:90" ht="12.75">
      <c r="X51" s="2">
        <f t="shared" si="36"/>
        <v>0.8800000000000004</v>
      </c>
      <c r="Y51">
        <f t="shared" si="14"/>
        <v>0.892339377262208</v>
      </c>
      <c r="AD51">
        <f t="shared" si="15"/>
        <v>-0.16712128448170127</v>
      </c>
      <c r="AI51">
        <f t="shared" si="16"/>
        <v>-0.4525750925513089</v>
      </c>
      <c r="AK51">
        <f t="shared" si="17"/>
        <v>0.8800000000000004</v>
      </c>
      <c r="AL51">
        <f t="shared" si="18"/>
        <v>0.892339377262208</v>
      </c>
      <c r="AM51">
        <f t="shared" si="19"/>
        <v>-0.16712128448170127</v>
      </c>
      <c r="AN51">
        <f t="shared" si="20"/>
        <v>-0.4525750925513089</v>
      </c>
      <c r="BW51">
        <f t="shared" si="39"/>
        <v>84000000</v>
      </c>
      <c r="BX51">
        <f t="shared" si="37"/>
        <v>4.1000467252690136E+30</v>
      </c>
      <c r="CB51">
        <f t="shared" si="38"/>
        <v>0.8600000000000004</v>
      </c>
      <c r="CC51">
        <f t="shared" si="42"/>
        <v>3.6521103765633938</v>
      </c>
      <c r="CG51">
        <f t="shared" si="32"/>
        <v>0.8600000000000004</v>
      </c>
      <c r="CH51">
        <f t="shared" si="43"/>
        <v>0.18958623412489323</v>
      </c>
      <c r="CJ51">
        <f t="shared" si="33"/>
        <v>0.8600000000000004</v>
      </c>
      <c r="CK51">
        <f t="shared" si="34"/>
        <v>3.6521103765633938</v>
      </c>
      <c r="CL51">
        <f t="shared" si="35"/>
        <v>0.18958623412489323</v>
      </c>
    </row>
    <row r="52" spans="24:90" ht="12.75">
      <c r="X52" s="2">
        <f t="shared" si="36"/>
        <v>0.9000000000000005</v>
      </c>
      <c r="Y52">
        <f t="shared" si="14"/>
        <v>1.0743286718429066</v>
      </c>
      <c r="AD52">
        <f t="shared" si="15"/>
        <v>-0.45485869329309403</v>
      </c>
      <c r="AI52">
        <f t="shared" si="16"/>
        <v>-0.10397920549202011</v>
      </c>
      <c r="AK52">
        <f t="shared" si="17"/>
        <v>0.9000000000000005</v>
      </c>
      <c r="AL52">
        <f t="shared" si="18"/>
        <v>1.0743286718429066</v>
      </c>
      <c r="AM52">
        <f t="shared" si="19"/>
        <v>-0.45485869329309403</v>
      </c>
      <c r="AN52">
        <f t="shared" si="20"/>
        <v>-0.10397920549202011</v>
      </c>
      <c r="BW52">
        <f t="shared" si="39"/>
        <v>86000000</v>
      </c>
      <c r="BX52">
        <f t="shared" si="37"/>
        <v>4.4033444537343824E+30</v>
      </c>
      <c r="CB52">
        <f t="shared" si="38"/>
        <v>0.8800000000000004</v>
      </c>
      <c r="CC52">
        <f t="shared" si="42"/>
        <v>5.1570640407420525</v>
      </c>
      <c r="CG52">
        <f t="shared" si="32"/>
        <v>0.8800000000000004</v>
      </c>
      <c r="CH52">
        <f t="shared" si="43"/>
        <v>0.2871693632709805</v>
      </c>
      <c r="CJ52">
        <f t="shared" si="33"/>
        <v>0.8800000000000004</v>
      </c>
      <c r="CK52">
        <f t="shared" si="34"/>
        <v>5.1570640407420525</v>
      </c>
      <c r="CL52">
        <f t="shared" si="35"/>
        <v>0.2871693632709805</v>
      </c>
    </row>
    <row r="53" spans="24:90" ht="12.75">
      <c r="X53" s="2">
        <f t="shared" si="36"/>
        <v>0.9200000000000005</v>
      </c>
      <c r="Y53">
        <f t="shared" si="14"/>
        <v>1.258017484821165</v>
      </c>
      <c r="AD53">
        <f t="shared" si="15"/>
        <v>-0.7538618513300321</v>
      </c>
      <c r="AI53">
        <f t="shared" si="16"/>
        <v>0.28183870418309276</v>
      </c>
      <c r="AK53">
        <f t="shared" si="17"/>
        <v>0.9200000000000005</v>
      </c>
      <c r="AL53">
        <f t="shared" si="18"/>
        <v>1.258017484821165</v>
      </c>
      <c r="AM53">
        <f t="shared" si="19"/>
        <v>-0.7538618513300321</v>
      </c>
      <c r="AN53">
        <f t="shared" si="20"/>
        <v>0.28183870418309276</v>
      </c>
      <c r="BW53">
        <f t="shared" si="39"/>
        <v>88000000</v>
      </c>
      <c r="BX53">
        <f t="shared" si="37"/>
        <v>4.7212414444548525E+30</v>
      </c>
      <c r="CB53">
        <f t="shared" si="38"/>
        <v>0.9000000000000005</v>
      </c>
      <c r="CC53">
        <f t="shared" si="42"/>
        <v>6.68649158749223</v>
      </c>
      <c r="CG53">
        <f t="shared" si="32"/>
        <v>0.9000000000000005</v>
      </c>
      <c r="CH53">
        <f t="shared" si="43"/>
        <v>0.39424483977665176</v>
      </c>
      <c r="CJ53">
        <f t="shared" si="33"/>
        <v>0.9000000000000005</v>
      </c>
      <c r="CK53">
        <f t="shared" si="34"/>
        <v>6.68649158749223</v>
      </c>
      <c r="CL53">
        <f t="shared" si="35"/>
        <v>0.39424483977665176</v>
      </c>
    </row>
    <row r="54" spans="24:90" ht="12.75">
      <c r="X54" s="2">
        <f t="shared" si="36"/>
        <v>0.9400000000000005</v>
      </c>
      <c r="Y54">
        <f t="shared" si="14"/>
        <v>1.4428374010841223</v>
      </c>
      <c r="AD54">
        <f t="shared" si="15"/>
        <v>-1.0606034366790849</v>
      </c>
      <c r="AI54">
        <f t="shared" si="16"/>
        <v>0.6942164788039263</v>
      </c>
      <c r="AK54">
        <f t="shared" si="17"/>
        <v>0.9400000000000005</v>
      </c>
      <c r="AL54">
        <f t="shared" si="18"/>
        <v>1.4428374010841223</v>
      </c>
      <c r="AM54">
        <f t="shared" si="19"/>
        <v>-1.0606034366790849</v>
      </c>
      <c r="AN54">
        <f t="shared" si="20"/>
        <v>0.6942164788039263</v>
      </c>
      <c r="BW54">
        <f t="shared" si="39"/>
        <v>90000000</v>
      </c>
      <c r="BX54">
        <f t="shared" si="37"/>
        <v>5.054080847258546E+30</v>
      </c>
      <c r="CB54">
        <f t="shared" si="38"/>
        <v>0.9200000000000005</v>
      </c>
      <c r="CC54">
        <f t="shared" si="42"/>
        <v>8.232784080198822</v>
      </c>
      <c r="CG54">
        <f t="shared" si="32"/>
        <v>0.9200000000000005</v>
      </c>
      <c r="CH54">
        <f t="shared" si="43"/>
        <v>0.5087914215534597</v>
      </c>
      <c r="CJ54">
        <f t="shared" si="33"/>
        <v>0.9200000000000005</v>
      </c>
      <c r="CK54">
        <f t="shared" si="34"/>
        <v>8.232784080198822</v>
      </c>
      <c r="CL54">
        <f t="shared" si="35"/>
        <v>0.5087914215534597</v>
      </c>
    </row>
    <row r="55" spans="24:90" ht="12.75">
      <c r="X55" s="2">
        <f t="shared" si="36"/>
        <v>0.9600000000000005</v>
      </c>
      <c r="Y55">
        <f t="shared" si="14"/>
        <v>1.628320775508553</v>
      </c>
      <c r="AD55">
        <f t="shared" si="15"/>
        <v>-1.3720156865710484</v>
      </c>
      <c r="AI55">
        <f t="shared" si="16"/>
        <v>1.1231614737534805</v>
      </c>
      <c r="AK55">
        <f t="shared" si="17"/>
        <v>0.9600000000000005</v>
      </c>
      <c r="AL55">
        <f t="shared" si="18"/>
        <v>1.628320775508553</v>
      </c>
      <c r="AM55">
        <f t="shared" si="19"/>
        <v>-1.3720156865710484</v>
      </c>
      <c r="AN55">
        <f t="shared" si="20"/>
        <v>1.1231614737534805</v>
      </c>
      <c r="BW55">
        <f t="shared" si="39"/>
        <v>92000000</v>
      </c>
      <c r="BX55">
        <f t="shared" si="37"/>
        <v>5.402205811973591E+30</v>
      </c>
      <c r="CB55">
        <f>CB54+0.02</f>
        <v>0.9400000000000005</v>
      </c>
      <c r="CC55">
        <f t="shared" si="42"/>
        <v>9.789779005617486</v>
      </c>
      <c r="CG55">
        <f t="shared" si="32"/>
        <v>0.9400000000000005</v>
      </c>
      <c r="CH55">
        <f t="shared" si="43"/>
        <v>0.6287033578587278</v>
      </c>
      <c r="CJ55">
        <f t="shared" si="33"/>
        <v>0.9400000000000005</v>
      </c>
      <c r="CK55">
        <f t="shared" si="34"/>
        <v>9.789779005617486</v>
      </c>
      <c r="CL55">
        <f t="shared" si="35"/>
        <v>0.6287033578587278</v>
      </c>
    </row>
    <row r="56" spans="24:90" ht="12.75">
      <c r="X56" s="2">
        <f t="shared" si="36"/>
        <v>0.9800000000000005</v>
      </c>
      <c r="Y56">
        <f t="shared" si="14"/>
        <v>1.8141155289854567</v>
      </c>
      <c r="AD56">
        <f t="shared" si="15"/>
        <v>-1.685676758545221</v>
      </c>
      <c r="AI56">
        <f t="shared" si="16"/>
        <v>1.5603111251837265</v>
      </c>
      <c r="AK56">
        <f t="shared" si="17"/>
        <v>0.9800000000000005</v>
      </c>
      <c r="AL56">
        <f t="shared" si="18"/>
        <v>1.8141155289854567</v>
      </c>
      <c r="AM56">
        <f t="shared" si="19"/>
        <v>-1.685676758545221</v>
      </c>
      <c r="AN56">
        <f t="shared" si="20"/>
        <v>1.5603111251837265</v>
      </c>
      <c r="BW56">
        <f t="shared" si="39"/>
        <v>94000000</v>
      </c>
      <c r="BX56">
        <f t="shared" si="37"/>
        <v>5.765959488428113E+30</v>
      </c>
      <c r="CB56">
        <f t="shared" si="38"/>
        <v>0.9600000000000005</v>
      </c>
      <c r="CC56">
        <f t="shared" si="42"/>
        <v>11.35275841601967</v>
      </c>
      <c r="CG56">
        <f t="shared" si="32"/>
        <v>0.9600000000000005</v>
      </c>
      <c r="CH56">
        <f t="shared" si="43"/>
        <v>0.7519801013308637</v>
      </c>
      <c r="CJ56">
        <f t="shared" si="33"/>
        <v>0.9600000000000005</v>
      </c>
      <c r="CK56">
        <f t="shared" si="34"/>
        <v>11.35275841601967</v>
      </c>
      <c r="CL56">
        <f t="shared" si="35"/>
        <v>0.7519801013308637</v>
      </c>
    </row>
    <row r="57" spans="24:90" ht="12.75">
      <c r="X57" s="2">
        <f t="shared" si="36"/>
        <v>1.0000000000000004</v>
      </c>
      <c r="Y57">
        <f t="shared" si="14"/>
        <v>1.999999999123779</v>
      </c>
      <c r="AD57">
        <f t="shared" si="15"/>
        <v>-1.9999999995348035</v>
      </c>
      <c r="AI57">
        <f t="shared" si="16"/>
        <v>1.99993290024941</v>
      </c>
      <c r="AK57">
        <f t="shared" si="17"/>
        <v>1.0000000000000004</v>
      </c>
      <c r="AL57">
        <f t="shared" si="18"/>
        <v>1.999999999123779</v>
      </c>
      <c r="AM57">
        <f t="shared" si="19"/>
        <v>-1.9999999995348035</v>
      </c>
      <c r="AN57">
        <f t="shared" si="20"/>
        <v>1.99993290024941</v>
      </c>
      <c r="BW57">
        <f t="shared" si="39"/>
        <v>96000000</v>
      </c>
      <c r="BX57">
        <f t="shared" si="37"/>
        <v>6.145685026450235E+30</v>
      </c>
      <c r="CB57">
        <f t="shared" si="38"/>
        <v>0.9800000000000005</v>
      </c>
      <c r="CC57">
        <f t="shared" si="42"/>
        <v>12.918417929312247</v>
      </c>
      <c r="CG57">
        <f t="shared" si="32"/>
        <v>0.9800000000000005</v>
      </c>
      <c r="CH57">
        <f t="shared" si="43"/>
        <v>0.8769306928934636</v>
      </c>
      <c r="CJ57">
        <f t="shared" si="33"/>
        <v>0.9800000000000005</v>
      </c>
      <c r="CK57">
        <f t="shared" si="34"/>
        <v>12.918417929312247</v>
      </c>
      <c r="CL57">
        <f t="shared" si="35"/>
        <v>0.8769306928934636</v>
      </c>
    </row>
    <row r="58" spans="75:90" ht="12.75">
      <c r="BW58">
        <f t="shared" si="39"/>
        <v>98000000</v>
      </c>
      <c r="BX58">
        <f t="shared" si="37"/>
        <v>6.541725575868087E+30</v>
      </c>
      <c r="CB58">
        <f t="shared" si="38"/>
        <v>1.0000000000000004</v>
      </c>
      <c r="CC58">
        <f t="shared" si="42"/>
        <v>14.48481701855598</v>
      </c>
      <c r="CG58">
        <f t="shared" si="32"/>
        <v>1.0000000000000004</v>
      </c>
      <c r="CH58">
        <f t="shared" si="43"/>
        <v>1.002387432255698</v>
      </c>
      <c r="CJ58">
        <f t="shared" si="33"/>
        <v>1.0000000000000004</v>
      </c>
      <c r="CK58">
        <f t="shared" si="34"/>
        <v>14.48481701855598</v>
      </c>
      <c r="CL58">
        <f t="shared" si="35"/>
        <v>1.002387432255698</v>
      </c>
    </row>
    <row r="59" spans="75:76" ht="12.75">
      <c r="BW59">
        <f t="shared" si="39"/>
        <v>100000000</v>
      </c>
      <c r="BX59">
        <f t="shared" si="37"/>
        <v>6.95442428650979E+30</v>
      </c>
    </row>
    <row r="60" spans="75:76" ht="12.75">
      <c r="BW60">
        <f t="shared" si="39"/>
        <v>102000000</v>
      </c>
      <c r="BX60">
        <f t="shared" si="37"/>
        <v>7.384124308203474E+30</v>
      </c>
    </row>
    <row r="61" spans="75:76" ht="12.75">
      <c r="BW61">
        <f t="shared" si="39"/>
        <v>104000000</v>
      </c>
      <c r="BX61">
        <f t="shared" si="37"/>
        <v>7.831168790777262E+30</v>
      </c>
    </row>
    <row r="62" spans="75:76" ht="12.75">
      <c r="BW62">
        <f t="shared" si="39"/>
        <v>106000000</v>
      </c>
      <c r="BX62">
        <f t="shared" si="37"/>
        <v>8.295900884059279E+30</v>
      </c>
    </row>
    <row r="63" spans="75:76" ht="12.75">
      <c r="BW63">
        <f t="shared" si="39"/>
        <v>108000000</v>
      </c>
      <c r="BX63">
        <f t="shared" si="37"/>
        <v>8.778663737877654E+30</v>
      </c>
    </row>
    <row r="64" spans="75:76" ht="12.75">
      <c r="BW64">
        <f t="shared" si="39"/>
        <v>110000000</v>
      </c>
      <c r="BX64">
        <f t="shared" si="37"/>
        <v>9.279800502060511E+30</v>
      </c>
    </row>
    <row r="65" spans="75:76" ht="12.75">
      <c r="BW65">
        <f t="shared" si="39"/>
        <v>112000000</v>
      </c>
      <c r="BX65">
        <f t="shared" si="37"/>
        <v>9.799654326435972E+30</v>
      </c>
    </row>
    <row r="66" spans="75:76" ht="12.75">
      <c r="BW66">
        <f t="shared" si="39"/>
        <v>114000000</v>
      </c>
      <c r="BX66">
        <f t="shared" si="37"/>
        <v>1.0338568360832171E+31</v>
      </c>
    </row>
    <row r="67" spans="75:76" ht="12.75">
      <c r="BW67">
        <f t="shared" si="39"/>
        <v>116000000</v>
      </c>
      <c r="BX67">
        <f t="shared" si="37"/>
        <v>1.0896885755077228E+31</v>
      </c>
    </row>
    <row r="68" spans="75:76" ht="12.75">
      <c r="BW68">
        <f t="shared" si="39"/>
        <v>118000000</v>
      </c>
      <c r="BX68">
        <f t="shared" si="37"/>
        <v>1.147494965899927E+31</v>
      </c>
    </row>
    <row r="69" spans="75:76" ht="12.75">
      <c r="BW69">
        <f t="shared" si="39"/>
        <v>120000000</v>
      </c>
      <c r="BX69">
        <f t="shared" si="37"/>
        <v>1.2073103222426416E+31</v>
      </c>
    </row>
    <row r="70" spans="75:76" ht="12.75">
      <c r="BW70">
        <f t="shared" si="39"/>
        <v>122000000</v>
      </c>
      <c r="BX70">
        <f t="shared" si="37"/>
        <v>1.2691689595186807E+31</v>
      </c>
    </row>
    <row r="71" spans="75:76" ht="12.75">
      <c r="BW71">
        <f t="shared" si="39"/>
        <v>124000000</v>
      </c>
      <c r="BX71">
        <f t="shared" si="37"/>
        <v>1.3331051927108556E+31</v>
      </c>
    </row>
    <row r="72" spans="75:76" ht="12.75">
      <c r="BW72">
        <f t="shared" si="39"/>
        <v>126000000</v>
      </c>
      <c r="BX72">
        <f t="shared" si="37"/>
        <v>1.3991533368019792E+31</v>
      </c>
    </row>
    <row r="73" spans="75:76" ht="12.75">
      <c r="BW73">
        <f t="shared" si="39"/>
        <v>128000000</v>
      </c>
      <c r="BX73">
        <f t="shared" si="37"/>
        <v>1.467347706774864E+31</v>
      </c>
    </row>
    <row r="74" spans="75:76" ht="12.75">
      <c r="BW74">
        <f t="shared" si="39"/>
        <v>130000000</v>
      </c>
      <c r="BX74">
        <f aca="true" t="shared" si="44" ref="BX74:BX134">determ3(BW74*$BC$17-$AS$17,BW74*$BD$17-$AT$17,BW74*$BE$17-$AU$17,BW74*$BF$17-$AV$17,BW74*$BG$17-$AW$17,BW74*$BH$17-$AX$17,BW74*$BI$17-$AY$17,BW74*$BJ$17-$AZ$17,BW74*$BK$17-$BA$17)</f>
        <v>1.537722617612323E+31</v>
      </c>
    </row>
    <row r="75" spans="75:76" ht="12.75">
      <c r="BW75">
        <f aca="true" t="shared" si="45" ref="BW75:BW134">BW74+2000000</f>
        <v>132000000</v>
      </c>
      <c r="BX75">
        <f t="shared" si="44"/>
        <v>1.6103123842971684E+31</v>
      </c>
    </row>
    <row r="76" spans="75:76" ht="12.75">
      <c r="BW76">
        <f t="shared" si="45"/>
        <v>134000000</v>
      </c>
      <c r="BX76">
        <f t="shared" si="44"/>
        <v>1.6851513218122122E+31</v>
      </c>
    </row>
    <row r="77" spans="75:76" ht="12.75">
      <c r="BW77">
        <f t="shared" si="45"/>
        <v>136000000</v>
      </c>
      <c r="BX77">
        <f t="shared" si="44"/>
        <v>1.7622737451402681E+31</v>
      </c>
    </row>
    <row r="78" spans="75:76" ht="12.75">
      <c r="BW78">
        <f t="shared" si="45"/>
        <v>138000000</v>
      </c>
      <c r="BX78">
        <f t="shared" si="44"/>
        <v>1.8417139692641482E+31</v>
      </c>
    </row>
    <row r="79" spans="75:76" ht="12.75">
      <c r="BW79">
        <f t="shared" si="45"/>
        <v>140000000</v>
      </c>
      <c r="BX79">
        <f t="shared" si="44"/>
        <v>1.9235063091666645E+31</v>
      </c>
    </row>
    <row r="80" spans="75:76" ht="12.75">
      <c r="BW80">
        <f t="shared" si="45"/>
        <v>142000000</v>
      </c>
      <c r="BX80">
        <f t="shared" si="44"/>
        <v>2.0076850798306303E+31</v>
      </c>
    </row>
    <row r="81" spans="75:76" ht="12.75">
      <c r="BW81">
        <f t="shared" si="45"/>
        <v>144000000</v>
      </c>
      <c r="BX81">
        <f t="shared" si="44"/>
        <v>2.0942845962388583E+31</v>
      </c>
    </row>
    <row r="82" spans="75:76" ht="12.75">
      <c r="BW82">
        <f t="shared" si="45"/>
        <v>146000000</v>
      </c>
      <c r="BX82">
        <f t="shared" si="44"/>
        <v>2.183339173374161E+31</v>
      </c>
    </row>
    <row r="83" spans="75:76" ht="12.75">
      <c r="BW83">
        <f t="shared" si="45"/>
        <v>148000000</v>
      </c>
      <c r="BX83">
        <f t="shared" si="44"/>
        <v>2.27488312621935E+31</v>
      </c>
    </row>
    <row r="84" spans="75:76" ht="12.75">
      <c r="BW84">
        <f t="shared" si="45"/>
        <v>150000000</v>
      </c>
      <c r="BX84">
        <f t="shared" si="44"/>
        <v>2.368950769757239E+31</v>
      </c>
    </row>
    <row r="85" spans="75:76" ht="12.75">
      <c r="BW85">
        <f t="shared" si="45"/>
        <v>152000000</v>
      </c>
      <c r="BX85">
        <f t="shared" si="44"/>
        <v>2.4655764189706403E+31</v>
      </c>
    </row>
    <row r="86" spans="75:76" ht="12.75">
      <c r="BW86">
        <f t="shared" si="45"/>
        <v>154000000</v>
      </c>
      <c r="BX86">
        <f t="shared" si="44"/>
        <v>2.564794388842365E+31</v>
      </c>
    </row>
    <row r="87" spans="75:76" ht="12.75">
      <c r="BW87">
        <f t="shared" si="45"/>
        <v>156000000</v>
      </c>
      <c r="BX87">
        <f t="shared" si="44"/>
        <v>2.666638994355229E+31</v>
      </c>
    </row>
    <row r="88" spans="75:76" ht="12.75">
      <c r="BW88">
        <f t="shared" si="45"/>
        <v>158000000</v>
      </c>
      <c r="BX88">
        <f t="shared" si="44"/>
        <v>2.7711445504920423E+31</v>
      </c>
    </row>
    <row r="89" spans="75:76" ht="12.75">
      <c r="BW89">
        <f t="shared" si="45"/>
        <v>160000000</v>
      </c>
      <c r="BX89">
        <f t="shared" si="44"/>
        <v>2.8783453722356167E+31</v>
      </c>
    </row>
    <row r="90" spans="75:76" ht="12.75">
      <c r="BW90">
        <f t="shared" si="45"/>
        <v>162000000</v>
      </c>
      <c r="BX90">
        <f t="shared" si="44"/>
        <v>2.9882757745687675E+31</v>
      </c>
    </row>
    <row r="91" spans="75:76" ht="12.75">
      <c r="BW91">
        <f t="shared" si="45"/>
        <v>164000000</v>
      </c>
      <c r="BX91">
        <f t="shared" si="44"/>
        <v>3.100970072474305E+31</v>
      </c>
    </row>
    <row r="92" spans="75:76" ht="12.75">
      <c r="BW92">
        <f t="shared" si="45"/>
        <v>166000000</v>
      </c>
      <c r="BX92">
        <f t="shared" si="44"/>
        <v>3.216462580935042E+31</v>
      </c>
    </row>
    <row r="93" spans="75:76" ht="12.75">
      <c r="BW93">
        <f t="shared" si="45"/>
        <v>168000000</v>
      </c>
      <c r="BX93">
        <f t="shared" si="44"/>
        <v>3.3347876149337925E+31</v>
      </c>
    </row>
    <row r="94" spans="75:76" ht="12.75">
      <c r="BW94">
        <f t="shared" si="45"/>
        <v>170000000</v>
      </c>
      <c r="BX94">
        <f t="shared" si="44"/>
        <v>3.4559794894533684E+31</v>
      </c>
    </row>
    <row r="95" spans="75:76" ht="12.75">
      <c r="BW95">
        <f t="shared" si="45"/>
        <v>172000000</v>
      </c>
      <c r="BX95">
        <f t="shared" si="44"/>
        <v>3.580072519476581E+31</v>
      </c>
    </row>
    <row r="96" spans="75:76" ht="12.75">
      <c r="BW96">
        <f t="shared" si="45"/>
        <v>174000000</v>
      </c>
      <c r="BX96">
        <f t="shared" si="44"/>
        <v>3.707101019986246E+31</v>
      </c>
    </row>
    <row r="97" spans="75:76" ht="12.75">
      <c r="BW97">
        <f t="shared" si="45"/>
        <v>176000000</v>
      </c>
      <c r="BX97">
        <f t="shared" si="44"/>
        <v>3.837099305965173E+31</v>
      </c>
    </row>
    <row r="98" spans="75:76" ht="12.75">
      <c r="BW98">
        <f t="shared" si="45"/>
        <v>178000000</v>
      </c>
      <c r="BX98">
        <f t="shared" si="44"/>
        <v>3.970101692396175E+31</v>
      </c>
    </row>
    <row r="99" spans="75:76" ht="12.75">
      <c r="BW99">
        <f t="shared" si="45"/>
        <v>180000000</v>
      </c>
      <c r="BX99">
        <f t="shared" si="44"/>
        <v>4.1061424942620665E+31</v>
      </c>
    </row>
    <row r="100" spans="75:76" ht="12.75">
      <c r="BW100">
        <f t="shared" si="45"/>
        <v>182000000</v>
      </c>
      <c r="BX100">
        <f t="shared" si="44"/>
        <v>4.245256026545658E+31</v>
      </c>
    </row>
    <row r="101" spans="75:76" ht="12.75">
      <c r="BW101">
        <f t="shared" si="45"/>
        <v>184000000</v>
      </c>
      <c r="BX101">
        <f t="shared" si="44"/>
        <v>4.387476604229762E+31</v>
      </c>
    </row>
    <row r="102" spans="75:76" ht="12.75">
      <c r="BW102">
        <f t="shared" si="45"/>
        <v>186000000</v>
      </c>
      <c r="BX102">
        <f t="shared" si="44"/>
        <v>4.532838542297192E+31</v>
      </c>
    </row>
    <row r="103" spans="75:76" ht="12.75">
      <c r="BW103">
        <f t="shared" si="45"/>
        <v>188000000</v>
      </c>
      <c r="BX103">
        <f t="shared" si="44"/>
        <v>4.681376155730761E+31</v>
      </c>
    </row>
    <row r="104" spans="75:76" ht="12.75">
      <c r="BW104">
        <f t="shared" si="45"/>
        <v>190000000</v>
      </c>
      <c r="BX104">
        <f t="shared" si="44"/>
        <v>4.833123759513279E+31</v>
      </c>
    </row>
    <row r="105" spans="75:76" ht="12.75">
      <c r="BW105">
        <f t="shared" si="45"/>
        <v>192000000</v>
      </c>
      <c r="BX105">
        <f t="shared" si="44"/>
        <v>4.988115668627563E+31</v>
      </c>
    </row>
    <row r="106" spans="75:76" ht="12.75">
      <c r="BW106">
        <f t="shared" si="45"/>
        <v>194000000</v>
      </c>
      <c r="BX106">
        <f t="shared" si="44"/>
        <v>5.146386198056421E+31</v>
      </c>
    </row>
    <row r="107" spans="75:76" ht="12.75">
      <c r="BW107">
        <f t="shared" si="45"/>
        <v>196000000</v>
      </c>
      <c r="BX107">
        <f t="shared" si="44"/>
        <v>5.307969662782671E+31</v>
      </c>
    </row>
    <row r="108" spans="75:76" ht="12.75">
      <c r="BW108">
        <f t="shared" si="45"/>
        <v>198000000</v>
      </c>
      <c r="BX108">
        <f t="shared" si="44"/>
        <v>5.472900377789119E+31</v>
      </c>
    </row>
    <row r="109" spans="75:76" ht="12.75">
      <c r="BW109">
        <f t="shared" si="45"/>
        <v>200000000</v>
      </c>
      <c r="BX109">
        <f t="shared" si="44"/>
        <v>5.641212658058581E+31</v>
      </c>
    </row>
    <row r="110" spans="75:76" ht="12.75">
      <c r="BW110">
        <f t="shared" si="45"/>
        <v>202000000</v>
      </c>
      <c r="BX110">
        <f t="shared" si="44"/>
        <v>5.812940818573872E+31</v>
      </c>
    </row>
    <row r="111" spans="75:76" ht="12.75">
      <c r="BW111">
        <f t="shared" si="45"/>
        <v>204000000</v>
      </c>
      <c r="BX111">
        <f t="shared" si="44"/>
        <v>5.9881191743178E+31</v>
      </c>
    </row>
    <row r="112" spans="75:76" ht="12.75">
      <c r="BW112">
        <f t="shared" si="45"/>
        <v>206000000</v>
      </c>
      <c r="BX112">
        <f t="shared" si="44"/>
        <v>6.166782040273178E+31</v>
      </c>
    </row>
    <row r="113" spans="75:76" ht="12.75">
      <c r="BW113">
        <f t="shared" si="45"/>
        <v>208000000</v>
      </c>
      <c r="BX113">
        <f t="shared" si="44"/>
        <v>6.348963731422823E+31</v>
      </c>
    </row>
    <row r="114" spans="75:76" ht="12.75">
      <c r="BW114">
        <f t="shared" si="45"/>
        <v>210000000</v>
      </c>
      <c r="BX114">
        <f t="shared" si="44"/>
        <v>6.534698562749544E+31</v>
      </c>
    </row>
    <row r="115" spans="75:76" ht="12.75">
      <c r="BW115">
        <f t="shared" si="45"/>
        <v>212000000</v>
      </c>
      <c r="BX115">
        <f t="shared" si="44"/>
        <v>6.724020849236152E+31</v>
      </c>
    </row>
    <row r="116" spans="75:76" ht="12.75">
      <c r="BW116">
        <f t="shared" si="45"/>
        <v>214000000</v>
      </c>
      <c r="BX116">
        <f t="shared" si="44"/>
        <v>6.916964905865465E+31</v>
      </c>
    </row>
    <row r="117" spans="75:76" ht="12.75">
      <c r="BW117">
        <f t="shared" si="45"/>
        <v>216000000</v>
      </c>
      <c r="BX117">
        <f t="shared" si="44"/>
        <v>7.113565047620289E+31</v>
      </c>
    </row>
    <row r="118" spans="75:76" ht="12.75">
      <c r="BW118">
        <f t="shared" si="45"/>
        <v>218000000</v>
      </c>
      <c r="BX118">
        <f t="shared" si="44"/>
        <v>7.313855589483441E+31</v>
      </c>
    </row>
    <row r="119" spans="75:76" ht="12.75">
      <c r="BW119">
        <f t="shared" si="45"/>
        <v>220000000</v>
      </c>
      <c r="BX119">
        <f t="shared" si="44"/>
        <v>7.517870846437734E+31</v>
      </c>
    </row>
    <row r="120" spans="75:76" ht="12.75">
      <c r="BW120">
        <f t="shared" si="45"/>
        <v>222000000</v>
      </c>
      <c r="BX120">
        <f t="shared" si="44"/>
        <v>7.725645133465978E+31</v>
      </c>
    </row>
    <row r="121" spans="75:76" ht="12.75">
      <c r="BW121">
        <f t="shared" si="45"/>
        <v>224000000</v>
      </c>
      <c r="BX121">
        <f t="shared" si="44"/>
        <v>7.937212765550985E+31</v>
      </c>
    </row>
    <row r="122" spans="75:76" ht="12.75">
      <c r="BW122">
        <f t="shared" si="45"/>
        <v>226000000</v>
      </c>
      <c r="BX122">
        <f t="shared" si="44"/>
        <v>8.152608057675574E+31</v>
      </c>
    </row>
    <row r="123" spans="75:76" ht="12.75">
      <c r="BW123">
        <f t="shared" si="45"/>
        <v>228000000</v>
      </c>
      <c r="BX123">
        <f t="shared" si="44"/>
        <v>8.371865324822548E+31</v>
      </c>
    </row>
    <row r="124" spans="75:76" ht="12.75">
      <c r="BW124">
        <f t="shared" si="45"/>
        <v>230000000</v>
      </c>
      <c r="BX124">
        <f t="shared" si="44"/>
        <v>8.595018881974728E+31</v>
      </c>
    </row>
    <row r="125" spans="75:76" ht="12.75">
      <c r="BW125">
        <f t="shared" si="45"/>
        <v>232000000</v>
      </c>
      <c r="BX125">
        <f t="shared" si="44"/>
        <v>8.822103044114919E+31</v>
      </c>
    </row>
    <row r="126" spans="75:76" ht="12.75">
      <c r="BW126">
        <f t="shared" si="45"/>
        <v>234000000</v>
      </c>
      <c r="BX126">
        <f t="shared" si="44"/>
        <v>9.053152126225938E+31</v>
      </c>
    </row>
    <row r="127" spans="75:76" ht="12.75">
      <c r="BW127">
        <f t="shared" si="45"/>
        <v>236000000</v>
      </c>
      <c r="BX127">
        <f t="shared" si="44"/>
        <v>9.2882004432906E+31</v>
      </c>
    </row>
    <row r="128" spans="75:76" ht="12.75">
      <c r="BW128">
        <f t="shared" si="45"/>
        <v>238000000</v>
      </c>
      <c r="BX128">
        <f t="shared" si="44"/>
        <v>9.527282310291714E+31</v>
      </c>
    </row>
    <row r="129" spans="75:76" ht="12.75">
      <c r="BW129">
        <f t="shared" si="45"/>
        <v>240000000</v>
      </c>
      <c r="BX129">
        <f t="shared" si="44"/>
        <v>9.770432042212088E+31</v>
      </c>
    </row>
    <row r="130" spans="75:76" ht="12.75">
      <c r="BW130">
        <f t="shared" si="45"/>
        <v>242000000</v>
      </c>
      <c r="BX130">
        <f t="shared" si="44"/>
        <v>1.0017683954034547E+32</v>
      </c>
    </row>
    <row r="131" spans="75:76" ht="12.75">
      <c r="BW131">
        <f t="shared" si="45"/>
        <v>244000000</v>
      </c>
      <c r="BX131">
        <f t="shared" si="44"/>
        <v>1.0269072360741892E+32</v>
      </c>
    </row>
    <row r="132" spans="75:76" ht="12.75">
      <c r="BW132">
        <f t="shared" si="45"/>
        <v>246000000</v>
      </c>
      <c r="BX132">
        <f t="shared" si="44"/>
        <v>1.0524631577316943E+32</v>
      </c>
    </row>
    <row r="133" spans="75:76" ht="12.75">
      <c r="BW133">
        <f t="shared" si="45"/>
        <v>248000000</v>
      </c>
      <c r="BX133">
        <f t="shared" si="44"/>
        <v>1.0784395918742507E+32</v>
      </c>
    </row>
    <row r="134" spans="75:76" ht="12.75">
      <c r="BW134">
        <f t="shared" si="45"/>
        <v>250000000</v>
      </c>
      <c r="BX134">
        <f t="shared" si="44"/>
        <v>1.10483997000014E+32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2013-08-03T03:11:53Z</dcterms:created>
  <dcterms:modified xsi:type="dcterms:W3CDTF">2013-09-10T19:02:29Z</dcterms:modified>
  <cp:category/>
  <cp:version/>
  <cp:contentType/>
  <cp:contentStatus/>
</cp:coreProperties>
</file>