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9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<sst xmlns="http://schemas.openxmlformats.org/spreadsheetml/2006/main" count="75" uniqueCount="66">
  <si>
    <t>Free Stream Mach number</t>
  </si>
  <si>
    <t>Free Stream Reynolds number</t>
  </si>
  <si>
    <t>Flight Condition</t>
  </si>
  <si>
    <t>Body Profile</t>
  </si>
  <si>
    <t>Body Radius, in from centerline</t>
  </si>
  <si>
    <t>Profile Properties</t>
  </si>
  <si>
    <t xml:space="preserve"> </t>
  </si>
  <si>
    <t>Aspect Ratio</t>
  </si>
  <si>
    <t>-</t>
  </si>
  <si>
    <t>Body Element number</t>
  </si>
  <si>
    <t>Element length, ft</t>
  </si>
  <si>
    <t>Body station of C.G., in aft of Nose Tip</t>
  </si>
  <si>
    <r>
      <t xml:space="preserve">Aerodynamic data near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= 0</t>
    </r>
    <r>
      <rPr>
        <sz val="10"/>
        <rFont val="Arial"/>
        <family val="2"/>
      </rPr>
      <t>°</t>
    </r>
    <r>
      <rPr>
        <sz val="10"/>
        <rFont val="Arial"/>
        <family val="0"/>
      </rPr>
      <t xml:space="preserve"> and 180</t>
    </r>
    <r>
      <rPr>
        <sz val="10"/>
        <rFont val="Arial"/>
        <family val="2"/>
      </rPr>
      <t>°</t>
    </r>
  </si>
  <si>
    <t>are found from the appropriate Barrowman</t>
  </si>
  <si>
    <t>Equations and Drag Coefficient tools.  For</t>
  </si>
  <si>
    <r>
      <t>a</t>
    </r>
    <r>
      <rPr>
        <sz val="10"/>
        <rFont val="Arial"/>
        <family val="0"/>
      </rPr>
      <t xml:space="preserve"> =180</t>
    </r>
    <r>
      <rPr>
        <sz val="10"/>
        <rFont val="Arial"/>
        <family val="2"/>
      </rPr>
      <t>°</t>
    </r>
    <r>
      <rPr>
        <sz val="10"/>
        <rFont val="Arial"/>
        <family val="0"/>
      </rPr>
      <t xml:space="preserve"> reverse the body so that the aft </t>
    </r>
  </si>
  <si>
    <r>
      <t>faces forward.  The resulting X</t>
    </r>
    <r>
      <rPr>
        <vertAlign val="subscript"/>
        <sz val="10"/>
        <rFont val="Arial"/>
        <family val="2"/>
      </rPr>
      <t>CP</t>
    </r>
    <r>
      <rPr>
        <sz val="10"/>
        <rFont val="Arial"/>
        <family val="0"/>
      </rPr>
      <t xml:space="preserve"> must be </t>
    </r>
  </si>
  <si>
    <r>
      <t>corrected for orientation &amp; the sign of C</t>
    </r>
    <r>
      <rPr>
        <vertAlign val="subscript"/>
        <sz val="10"/>
        <rFont val="Arial"/>
        <family val="0"/>
      </rPr>
      <t>N</t>
    </r>
    <r>
      <rPr>
        <vertAlign val="subscript"/>
        <sz val="10"/>
        <rFont val="Symbol"/>
        <family val="1"/>
      </rPr>
      <t>a</t>
    </r>
  </si>
  <si>
    <t>Offline Aerodynamic Data</t>
  </si>
  <si>
    <t>Crossflow Mach number</t>
  </si>
  <si>
    <t>Crossflow Reynolds number</t>
  </si>
  <si>
    <t>Function f2</t>
  </si>
  <si>
    <t>Body Aspect Ratio</t>
  </si>
  <si>
    <t>Function f4</t>
  </si>
  <si>
    <t>f1</t>
  </si>
  <si>
    <t>f4</t>
  </si>
  <si>
    <t>Body station at the front of an element, in aft of Nose Tip</t>
  </si>
  <si>
    <t>f2</t>
  </si>
  <si>
    <t>f3</t>
  </si>
  <si>
    <t>η</t>
  </si>
  <si>
    <r>
      <t xml:space="preserve">must be changed.  The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= 0</t>
    </r>
    <r>
      <rPr>
        <sz val="10"/>
        <rFont val="Arial"/>
        <family val="2"/>
      </rPr>
      <t>°</t>
    </r>
    <r>
      <rPr>
        <sz val="10"/>
        <rFont val="Arial"/>
        <family val="0"/>
      </rPr>
      <t xml:space="preserve"> and 180</t>
    </r>
    <r>
      <rPr>
        <sz val="10"/>
        <rFont val="Arial"/>
        <family val="2"/>
      </rPr>
      <t>°</t>
    </r>
    <r>
      <rPr>
        <sz val="10"/>
        <rFont val="Arial"/>
        <family val="0"/>
      </rPr>
      <t xml:space="preserve"> </t>
    </r>
  </si>
  <si>
    <r>
      <t>results are assumed to be based on S</t>
    </r>
    <r>
      <rPr>
        <vertAlign val="subscript"/>
        <sz val="10"/>
        <rFont val="Arial"/>
        <family val="2"/>
      </rPr>
      <t>REF</t>
    </r>
    <r>
      <rPr>
        <sz val="10"/>
        <rFont val="Arial"/>
        <family val="0"/>
      </rPr>
      <t>.</t>
    </r>
  </si>
  <si>
    <r>
      <t>Trim C</t>
    </r>
    <r>
      <rPr>
        <vertAlign val="subscript"/>
        <sz val="12"/>
        <rFont val="Arial"/>
        <family val="0"/>
      </rPr>
      <t>D</t>
    </r>
  </si>
  <si>
    <r>
      <t xml:space="preserve">Trim </t>
    </r>
    <r>
      <rPr>
        <sz val="12"/>
        <rFont val="Symbol"/>
        <family val="1"/>
      </rPr>
      <t>a</t>
    </r>
    <r>
      <rPr>
        <sz val="12"/>
        <rFont val="Arial"/>
        <family val="0"/>
      </rPr>
      <t>, degrees</t>
    </r>
  </si>
  <si>
    <r>
      <t>a</t>
    </r>
    <r>
      <rPr>
        <sz val="12"/>
        <rFont val="Arial"/>
        <family val="0"/>
      </rPr>
      <t>, degrees</t>
    </r>
  </si>
  <si>
    <r>
      <t>C</t>
    </r>
    <r>
      <rPr>
        <vertAlign val="subscript"/>
        <sz val="12"/>
        <rFont val="Arial"/>
        <family val="0"/>
      </rPr>
      <t>M</t>
    </r>
  </si>
  <si>
    <r>
      <t>C</t>
    </r>
    <r>
      <rPr>
        <vertAlign val="subscript"/>
        <sz val="12"/>
        <rFont val="Arial"/>
        <family val="2"/>
      </rPr>
      <t>D</t>
    </r>
  </si>
  <si>
    <r>
      <t>C</t>
    </r>
    <r>
      <rPr>
        <vertAlign val="subscript"/>
        <sz val="12"/>
        <rFont val="Arial"/>
        <family val="2"/>
      </rPr>
      <t>M</t>
    </r>
  </si>
  <si>
    <r>
      <t>a</t>
    </r>
    <r>
      <rPr>
        <sz val="12"/>
        <rFont val="Arial"/>
        <family val="2"/>
      </rPr>
      <t>, degrees</t>
    </r>
  </si>
  <si>
    <r>
      <t>C</t>
    </r>
    <r>
      <rPr>
        <vertAlign val="subscript"/>
        <sz val="12"/>
        <rFont val="Arial"/>
        <family val="2"/>
      </rPr>
      <t>M</t>
    </r>
    <r>
      <rPr>
        <vertAlign val="subscript"/>
        <sz val="12"/>
        <rFont val="Symbol"/>
        <family val="1"/>
      </rPr>
      <t>a</t>
    </r>
  </si>
  <si>
    <r>
      <t>C</t>
    </r>
    <r>
      <rPr>
        <vertAlign val="subscript"/>
        <sz val="12"/>
        <rFont val="Arial"/>
        <family val="2"/>
      </rPr>
      <t>N</t>
    </r>
  </si>
  <si>
    <r>
      <t>C</t>
    </r>
    <r>
      <rPr>
        <vertAlign val="subscript"/>
        <sz val="12"/>
        <rFont val="Arial"/>
        <family val="2"/>
      </rPr>
      <t>N</t>
    </r>
    <r>
      <rPr>
        <vertAlign val="subscript"/>
        <sz val="12"/>
        <rFont val="Symbol"/>
        <family val="1"/>
      </rPr>
      <t>a</t>
    </r>
  </si>
  <si>
    <r>
      <t>C</t>
    </r>
    <r>
      <rPr>
        <vertAlign val="subscript"/>
        <sz val="12"/>
        <rFont val="Arial"/>
        <family val="2"/>
      </rPr>
      <t>A</t>
    </r>
  </si>
  <si>
    <r>
      <t>C</t>
    </r>
    <r>
      <rPr>
        <vertAlign val="subscript"/>
        <sz val="12"/>
        <rFont val="Arial"/>
        <family val="2"/>
      </rPr>
      <t>A90</t>
    </r>
  </si>
  <si>
    <r>
      <t>C</t>
    </r>
    <r>
      <rPr>
        <vertAlign val="subscript"/>
        <sz val="12"/>
        <rFont val="Arial"/>
        <family val="0"/>
      </rPr>
      <t>DN</t>
    </r>
  </si>
  <si>
    <r>
      <t>R</t>
    </r>
    <r>
      <rPr>
        <vertAlign val="subscript"/>
        <sz val="12"/>
        <rFont val="Arial"/>
        <family val="0"/>
      </rPr>
      <t>EN</t>
    </r>
  </si>
  <si>
    <r>
      <t>M</t>
    </r>
    <r>
      <rPr>
        <vertAlign val="subscript"/>
        <sz val="12"/>
        <rFont val="Arial"/>
        <family val="0"/>
      </rPr>
      <t>N</t>
    </r>
  </si>
  <si>
    <r>
      <t>a,</t>
    </r>
    <r>
      <rPr>
        <sz val="12"/>
        <rFont val="Arial"/>
        <family val="0"/>
      </rPr>
      <t xml:space="preserve"> radians</t>
    </r>
  </si>
  <si>
    <t>Function f3</t>
  </si>
  <si>
    <r>
      <t>Function f</t>
    </r>
    <r>
      <rPr>
        <sz val="12"/>
        <rFont val="Arial"/>
        <family val="2"/>
      </rPr>
      <t>1</t>
    </r>
  </si>
  <si>
    <r>
      <t>C</t>
    </r>
    <r>
      <rPr>
        <vertAlign val="subscript"/>
        <sz val="12"/>
        <rFont val="Arial"/>
        <family val="0"/>
      </rPr>
      <t>N</t>
    </r>
    <r>
      <rPr>
        <vertAlign val="subscript"/>
        <sz val="12"/>
        <rFont val="Symbol"/>
        <family val="1"/>
      </rPr>
      <t>a</t>
    </r>
    <r>
      <rPr>
        <vertAlign val="subscript"/>
        <sz val="12"/>
        <rFont val="Arial"/>
        <family val="0"/>
      </rPr>
      <t>180</t>
    </r>
    <r>
      <rPr>
        <sz val="12"/>
        <rFont val="Arial"/>
        <family val="0"/>
      </rPr>
      <t>, rad</t>
    </r>
    <r>
      <rPr>
        <vertAlign val="superscript"/>
        <sz val="12"/>
        <rFont val="Arial"/>
        <family val="2"/>
      </rPr>
      <t>-1</t>
    </r>
  </si>
  <si>
    <r>
      <t>X</t>
    </r>
    <r>
      <rPr>
        <vertAlign val="subscript"/>
        <sz val="12"/>
        <rFont val="Arial"/>
        <family val="0"/>
      </rPr>
      <t>CP0</t>
    </r>
    <r>
      <rPr>
        <sz val="12"/>
        <rFont val="Arial"/>
        <family val="0"/>
      </rPr>
      <t>, ft aft of Nose Tip</t>
    </r>
  </si>
  <si>
    <r>
      <t>X</t>
    </r>
    <r>
      <rPr>
        <vertAlign val="subscript"/>
        <sz val="12"/>
        <rFont val="Arial"/>
        <family val="0"/>
      </rPr>
      <t>CP180</t>
    </r>
    <r>
      <rPr>
        <sz val="12"/>
        <rFont val="Arial"/>
        <family val="0"/>
      </rPr>
      <t>, ft aft of Nose Tip</t>
    </r>
  </si>
  <si>
    <r>
      <t>X</t>
    </r>
    <r>
      <rPr>
        <vertAlign val="subscript"/>
        <sz val="12"/>
        <rFont val="Arial"/>
        <family val="0"/>
      </rPr>
      <t>CP0,</t>
    </r>
    <r>
      <rPr>
        <sz val="12"/>
        <rFont val="Arial"/>
        <family val="0"/>
      </rPr>
      <t xml:space="preserve"> in aft of Nose Tip</t>
    </r>
  </si>
  <si>
    <r>
      <t>X</t>
    </r>
    <r>
      <rPr>
        <vertAlign val="subscript"/>
        <sz val="12"/>
        <rFont val="Arial"/>
        <family val="0"/>
      </rPr>
      <t>CP180,</t>
    </r>
    <r>
      <rPr>
        <sz val="12"/>
        <rFont val="Arial"/>
        <family val="0"/>
      </rPr>
      <t xml:space="preserve"> in aft of Tail Tip</t>
    </r>
  </si>
  <si>
    <r>
      <t>C</t>
    </r>
    <r>
      <rPr>
        <vertAlign val="subscript"/>
        <sz val="12"/>
        <rFont val="Arial"/>
        <family val="0"/>
      </rPr>
      <t>N</t>
    </r>
    <r>
      <rPr>
        <vertAlign val="subscript"/>
        <sz val="12"/>
        <rFont val="Symbol"/>
        <family val="1"/>
      </rPr>
      <t>a</t>
    </r>
    <r>
      <rPr>
        <vertAlign val="subscript"/>
        <sz val="12"/>
        <rFont val="Arial"/>
        <family val="0"/>
      </rPr>
      <t>0</t>
    </r>
    <r>
      <rPr>
        <sz val="12"/>
        <rFont val="Arial"/>
        <family val="2"/>
      </rPr>
      <t>, rad</t>
    </r>
    <r>
      <rPr>
        <vertAlign val="superscript"/>
        <sz val="12"/>
        <rFont val="Arial"/>
        <family val="2"/>
      </rPr>
      <t>-1</t>
    </r>
  </si>
  <si>
    <r>
      <t>C</t>
    </r>
    <r>
      <rPr>
        <vertAlign val="subscript"/>
        <sz val="12"/>
        <rFont val="Arial"/>
        <family val="0"/>
      </rPr>
      <t>A0</t>
    </r>
  </si>
  <si>
    <r>
      <t>C</t>
    </r>
    <r>
      <rPr>
        <vertAlign val="subscript"/>
        <sz val="12"/>
        <rFont val="Arial"/>
        <family val="0"/>
      </rPr>
      <t>A180</t>
    </r>
  </si>
  <si>
    <r>
      <t>X</t>
    </r>
    <r>
      <rPr>
        <vertAlign val="subscript"/>
        <sz val="12"/>
        <rFont val="Arial"/>
        <family val="0"/>
      </rPr>
      <t>CP90,</t>
    </r>
    <r>
      <rPr>
        <sz val="12"/>
        <rFont val="Arial"/>
        <family val="0"/>
      </rPr>
      <t xml:space="preserve"> ft aft of the Nose Tip</t>
    </r>
  </si>
  <si>
    <r>
      <t>D</t>
    </r>
    <r>
      <rPr>
        <vertAlign val="subscript"/>
        <sz val="12"/>
        <rFont val="Arial"/>
        <family val="0"/>
      </rPr>
      <t>AVE,</t>
    </r>
    <r>
      <rPr>
        <sz val="12"/>
        <rFont val="Arial"/>
        <family val="0"/>
      </rPr>
      <t xml:space="preserve"> ft</t>
    </r>
  </si>
  <si>
    <r>
      <t>SumXS, ft</t>
    </r>
    <r>
      <rPr>
        <vertAlign val="superscript"/>
        <sz val="12"/>
        <rFont val="Arial"/>
        <family val="0"/>
      </rPr>
      <t>3</t>
    </r>
  </si>
  <si>
    <r>
      <t>S</t>
    </r>
    <r>
      <rPr>
        <vertAlign val="subscript"/>
        <sz val="12"/>
        <rFont val="Arial"/>
        <family val="0"/>
      </rPr>
      <t>BROAD,</t>
    </r>
    <r>
      <rPr>
        <sz val="12"/>
        <rFont val="Arial"/>
        <family val="0"/>
      </rPr>
      <t xml:space="preserve"> ft</t>
    </r>
    <r>
      <rPr>
        <vertAlign val="superscript"/>
        <sz val="12"/>
        <rFont val="Arial"/>
        <family val="0"/>
      </rPr>
      <t>2</t>
    </r>
  </si>
  <si>
    <r>
      <t>A</t>
    </r>
    <r>
      <rPr>
        <vertAlign val="subscript"/>
        <sz val="12"/>
        <rFont val="Arial"/>
        <family val="0"/>
      </rPr>
      <t xml:space="preserve">BROAD, </t>
    </r>
    <r>
      <rPr>
        <sz val="12"/>
        <rFont val="Arial"/>
        <family val="0"/>
      </rPr>
      <t>ft</t>
    </r>
    <r>
      <rPr>
        <vertAlign val="superscript"/>
        <sz val="12"/>
        <rFont val="Arial"/>
        <family val="0"/>
      </rPr>
      <t>2</t>
    </r>
  </si>
  <si>
    <r>
      <t xml:space="preserve">Element slope, </t>
    </r>
    <r>
      <rPr>
        <sz val="12"/>
        <rFont val="Symbol"/>
        <family val="1"/>
      </rPr>
      <t>d</t>
    </r>
    <r>
      <rPr>
        <sz val="12"/>
        <rFont val="Arial"/>
        <family val="0"/>
      </rPr>
      <t>, rad</t>
    </r>
  </si>
  <si>
    <r>
      <t>d</t>
    </r>
    <r>
      <rPr>
        <vertAlign val="subscript"/>
        <sz val="12"/>
        <rFont val="Arial"/>
        <family val="0"/>
      </rPr>
      <t>REF</t>
    </r>
    <r>
      <rPr>
        <sz val="12"/>
        <rFont val="Arial"/>
        <family val="0"/>
      </rPr>
      <t>, ft</t>
    </r>
  </si>
  <si>
    <r>
      <t>S</t>
    </r>
    <r>
      <rPr>
        <vertAlign val="subscript"/>
        <sz val="12"/>
        <rFont val="Arial"/>
        <family val="0"/>
      </rPr>
      <t>REF,</t>
    </r>
    <r>
      <rPr>
        <sz val="12"/>
        <rFont val="Arial"/>
        <family val="0"/>
      </rPr>
      <t xml:space="preserve"> ft</t>
    </r>
    <r>
      <rPr>
        <vertAlign val="superscript"/>
        <sz val="12"/>
        <rFont val="Arial"/>
        <family val="0"/>
      </rPr>
      <t>2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</si>
</sst>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4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sz val="8"/>
      <name val="Arial"/>
      <family val="0"/>
    </font>
    <font>
      <vertAlign val="subscript"/>
      <sz val="10"/>
      <name val="Symbol"/>
      <family val="1"/>
    </font>
    <font>
      <b/>
      <sz val="16"/>
      <name val="Arial"/>
      <family val="2"/>
    </font>
    <font>
      <sz val="12"/>
      <name val="Arial"/>
      <family val="0"/>
    </font>
    <font>
      <vertAlign val="subscript"/>
      <sz val="12"/>
      <name val="Arial"/>
      <family val="0"/>
    </font>
    <font>
      <sz val="12"/>
      <name val="Symbol"/>
      <family val="1"/>
    </font>
    <font>
      <vertAlign val="subscript"/>
      <sz val="12"/>
      <name val="Symbol"/>
      <family val="1"/>
    </font>
    <font>
      <vertAlign val="superscript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2" xfId="0" applyBorder="1" applyAlignment="1">
      <alignment/>
    </xf>
    <xf numFmtId="0" fontId="0" fillId="3" borderId="7" xfId="0" applyFill="1" applyBorder="1" applyAlignment="1">
      <alignment/>
    </xf>
    <xf numFmtId="11" fontId="0" fillId="2" borderId="1" xfId="0" applyNumberForma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2" xfId="0" applyFill="1" applyBorder="1" applyAlignment="1">
      <alignment vertical="center" wrapText="1"/>
    </xf>
    <xf numFmtId="0" fontId="3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3" borderId="5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Crossflow function f1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Sheet1!$Y$9:$Y$36</c:f>
              <c:numCache>
                <c:ptCount val="2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0.95</c:v>
                </c:pt>
                <c:pt idx="11">
                  <c:v>1</c:v>
                </c:pt>
                <c:pt idx="12">
                  <c:v>1.1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1.6</c:v>
                </c:pt>
                <c:pt idx="17">
                  <c:v>1.8</c:v>
                </c:pt>
                <c:pt idx="18">
                  <c:v>2</c:v>
                </c:pt>
                <c:pt idx="19">
                  <c:v>2.4</c:v>
                </c:pt>
                <c:pt idx="20">
                  <c:v>2.8</c:v>
                </c:pt>
                <c:pt idx="21">
                  <c:v>3.2</c:v>
                </c:pt>
                <c:pt idx="22">
                  <c:v>3.6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</c:numCache>
            </c:numRef>
          </c:xVal>
          <c:yVal>
            <c:numRef>
              <c:f>Sheet1!$Z$9:$Z$36</c:f>
              <c:numCache>
                <c:ptCount val="28"/>
                <c:pt idx="0">
                  <c:v>1.2</c:v>
                </c:pt>
                <c:pt idx="1">
                  <c:v>1.2</c:v>
                </c:pt>
                <c:pt idx="2">
                  <c:v>1.21</c:v>
                </c:pt>
                <c:pt idx="3">
                  <c:v>1.23</c:v>
                </c:pt>
                <c:pt idx="4">
                  <c:v>1.27</c:v>
                </c:pt>
                <c:pt idx="5">
                  <c:v>1.36</c:v>
                </c:pt>
                <c:pt idx="6">
                  <c:v>1.47</c:v>
                </c:pt>
                <c:pt idx="7">
                  <c:v>1.59</c:v>
                </c:pt>
                <c:pt idx="8">
                  <c:v>1.53</c:v>
                </c:pt>
                <c:pt idx="9">
                  <c:v>1.56</c:v>
                </c:pt>
                <c:pt idx="10">
                  <c:v>1.88</c:v>
                </c:pt>
                <c:pt idx="11">
                  <c:v>1.97</c:v>
                </c:pt>
                <c:pt idx="12">
                  <c:v>1.78</c:v>
                </c:pt>
                <c:pt idx="13">
                  <c:v>1.67</c:v>
                </c:pt>
                <c:pt idx="14">
                  <c:v>1.61</c:v>
                </c:pt>
                <c:pt idx="15">
                  <c:v>1.55</c:v>
                </c:pt>
                <c:pt idx="16">
                  <c:v>1.5</c:v>
                </c:pt>
                <c:pt idx="17">
                  <c:v>1.45</c:v>
                </c:pt>
                <c:pt idx="18">
                  <c:v>1.41</c:v>
                </c:pt>
                <c:pt idx="19">
                  <c:v>1.37</c:v>
                </c:pt>
                <c:pt idx="20">
                  <c:v>1.34</c:v>
                </c:pt>
                <c:pt idx="21">
                  <c:v>1.32</c:v>
                </c:pt>
                <c:pt idx="22">
                  <c:v>1.3</c:v>
                </c:pt>
                <c:pt idx="23">
                  <c:v>1.29</c:v>
                </c:pt>
                <c:pt idx="24">
                  <c:v>1.27</c:v>
                </c:pt>
                <c:pt idx="25">
                  <c:v>1.26</c:v>
                </c:pt>
                <c:pt idx="26">
                  <c:v>1.25</c:v>
                </c:pt>
                <c:pt idx="27">
                  <c:v>1.25</c:v>
                </c:pt>
              </c:numCache>
            </c:numRef>
          </c:yVal>
          <c:smooth val="1"/>
        </c:ser>
        <c:axId val="31975443"/>
        <c:axId val="19343532"/>
      </c:scatterChart>
      <c:valAx>
        <c:axId val="31975443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Crossflow Mach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9343532"/>
        <c:crosses val="autoZero"/>
        <c:crossBetween val="midCat"/>
        <c:dispUnits/>
        <c:majorUnit val="1"/>
      </c:valAx>
      <c:valAx>
        <c:axId val="19343532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Function f1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1975443"/>
        <c:crosses val="autoZero"/>
        <c:crossBetween val="midCat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Crossflow Function f2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5725"/>
          <c:w val="0.92375"/>
          <c:h val="0.734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Sheet1!$AA$9:$AA$26</c:f>
              <c:numCache>
                <c:ptCount val="18"/>
                <c:pt idx="0">
                  <c:v>0</c:v>
                </c:pt>
                <c:pt idx="1">
                  <c:v>80000</c:v>
                </c:pt>
                <c:pt idx="2">
                  <c:v>100000</c:v>
                </c:pt>
                <c:pt idx="3">
                  <c:v>150000</c:v>
                </c:pt>
                <c:pt idx="4">
                  <c:v>200000</c:v>
                </c:pt>
                <c:pt idx="5">
                  <c:v>300000</c:v>
                </c:pt>
                <c:pt idx="6">
                  <c:v>400000</c:v>
                </c:pt>
                <c:pt idx="7">
                  <c:v>500000</c:v>
                </c:pt>
                <c:pt idx="8">
                  <c:v>600000</c:v>
                </c:pt>
                <c:pt idx="9">
                  <c:v>800000</c:v>
                </c:pt>
                <c:pt idx="10">
                  <c:v>1000000</c:v>
                </c:pt>
                <c:pt idx="11">
                  <c:v>1500000</c:v>
                </c:pt>
                <c:pt idx="12">
                  <c:v>2000000</c:v>
                </c:pt>
                <c:pt idx="13">
                  <c:v>3000000</c:v>
                </c:pt>
                <c:pt idx="14">
                  <c:v>4000000</c:v>
                </c:pt>
                <c:pt idx="15">
                  <c:v>5000000</c:v>
                </c:pt>
                <c:pt idx="16">
                  <c:v>6000000</c:v>
                </c:pt>
                <c:pt idx="17">
                  <c:v>8000000</c:v>
                </c:pt>
              </c:numCache>
            </c:numRef>
          </c:xVal>
          <c:yVal>
            <c:numRef>
              <c:f>Sheet1!$AB$9:$AB$26</c:f>
              <c:numCach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0.992</c:v>
                </c:pt>
                <c:pt idx="4">
                  <c:v>0.95</c:v>
                </c:pt>
                <c:pt idx="5">
                  <c:v>0.767</c:v>
                </c:pt>
                <c:pt idx="6">
                  <c:v>0.442</c:v>
                </c:pt>
                <c:pt idx="7">
                  <c:v>0.192</c:v>
                </c:pt>
                <c:pt idx="8">
                  <c:v>0.2</c:v>
                </c:pt>
                <c:pt idx="9">
                  <c:v>0.217</c:v>
                </c:pt>
                <c:pt idx="10">
                  <c:v>0.246</c:v>
                </c:pt>
                <c:pt idx="11">
                  <c:v>0.333</c:v>
                </c:pt>
                <c:pt idx="12">
                  <c:v>0.377</c:v>
                </c:pt>
                <c:pt idx="13">
                  <c:v>0.442</c:v>
                </c:pt>
                <c:pt idx="14">
                  <c:v>0.475</c:v>
                </c:pt>
                <c:pt idx="15">
                  <c:v>0.508</c:v>
                </c:pt>
                <c:pt idx="16">
                  <c:v>0.525</c:v>
                </c:pt>
                <c:pt idx="17">
                  <c:v>0.542</c:v>
                </c:pt>
              </c:numCache>
            </c:numRef>
          </c:yVal>
          <c:smooth val="1"/>
        </c:ser>
        <c:axId val="39874061"/>
        <c:axId val="23322230"/>
      </c:scatterChart>
      <c:valAx>
        <c:axId val="39874061"/>
        <c:scaling>
          <c:logBase val="10"/>
          <c:orientation val="minMax"/>
          <c:max val="10000000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Crossflow Reynolds number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3322230"/>
        <c:crosses val="autoZero"/>
        <c:crossBetween val="midCat"/>
        <c:dispUnits/>
      </c:valAx>
      <c:valAx>
        <c:axId val="23322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Function f2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987406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Crossflow Function f3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Sheet1!$AC$9:$AC$24</c:f>
              <c:num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  <c:pt idx="9">
                  <c:v>16</c:v>
                </c:pt>
                <c:pt idx="10">
                  <c:v>20</c:v>
                </c:pt>
                <c:pt idx="11">
                  <c:v>24</c:v>
                </c:pt>
                <c:pt idx="12">
                  <c:v>28</c:v>
                </c:pt>
                <c:pt idx="13">
                  <c:v>32</c:v>
                </c:pt>
                <c:pt idx="14">
                  <c:v>36</c:v>
                </c:pt>
                <c:pt idx="15">
                  <c:v>40</c:v>
                </c:pt>
              </c:numCache>
            </c:numRef>
          </c:xVal>
          <c:yVal>
            <c:numRef>
              <c:f>Sheet1!$AD$9:$AD$24</c:f>
              <c:numCache>
                <c:ptCount val="16"/>
                <c:pt idx="0">
                  <c:v>0.53</c:v>
                </c:pt>
                <c:pt idx="1">
                  <c:v>0.56</c:v>
                </c:pt>
                <c:pt idx="2">
                  <c:v>0.58</c:v>
                </c:pt>
                <c:pt idx="3">
                  <c:v>0.6</c:v>
                </c:pt>
                <c:pt idx="4">
                  <c:v>0.62</c:v>
                </c:pt>
                <c:pt idx="5">
                  <c:v>0.635</c:v>
                </c:pt>
                <c:pt idx="6">
                  <c:v>0.66</c:v>
                </c:pt>
                <c:pt idx="7">
                  <c:v>0.68</c:v>
                </c:pt>
                <c:pt idx="8">
                  <c:v>0.695</c:v>
                </c:pt>
                <c:pt idx="9">
                  <c:v>0.725</c:v>
                </c:pt>
                <c:pt idx="10">
                  <c:v>0.75</c:v>
                </c:pt>
                <c:pt idx="11">
                  <c:v>0.77</c:v>
                </c:pt>
                <c:pt idx="12">
                  <c:v>0.785</c:v>
                </c:pt>
                <c:pt idx="13">
                  <c:v>0.795</c:v>
                </c:pt>
                <c:pt idx="14">
                  <c:v>0.805</c:v>
                </c:pt>
                <c:pt idx="15">
                  <c:v>0.815</c:v>
                </c:pt>
              </c:numCache>
            </c:numRef>
          </c:yVal>
          <c:smooth val="1"/>
        </c:ser>
        <c:axId val="8573479"/>
        <c:axId val="10052448"/>
      </c:scatterChart>
      <c:valAx>
        <c:axId val="8573479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Body Profile Aspect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0052448"/>
        <c:crosses val="autoZero"/>
        <c:crossBetween val="midCat"/>
        <c:dispUnits/>
        <c:majorUnit val="5"/>
      </c:valAx>
      <c:valAx>
        <c:axId val="10052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Function f3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857347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Crossflow Function f4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Sheet1!$AE$9:$AE$22</c:f>
              <c:numCache>
                <c:ptCount val="14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</c:v>
                </c:pt>
                <c:pt idx="10">
                  <c:v>1.2</c:v>
                </c:pt>
                <c:pt idx="11">
                  <c:v>1.3</c:v>
                </c:pt>
                <c:pt idx="12">
                  <c:v>1.4</c:v>
                </c:pt>
                <c:pt idx="13">
                  <c:v>1.6</c:v>
                </c:pt>
              </c:numCache>
            </c:numRef>
          </c:xVal>
          <c:yVal>
            <c:numRef>
              <c:f>Sheet1!$AF$9:$AF$22</c:f>
              <c:numCache>
                <c:ptCount val="14"/>
                <c:pt idx="0">
                  <c:v>0.69</c:v>
                </c:pt>
                <c:pt idx="1">
                  <c:v>0.7</c:v>
                </c:pt>
                <c:pt idx="2">
                  <c:v>0.73</c:v>
                </c:pt>
                <c:pt idx="3">
                  <c:v>0.76</c:v>
                </c:pt>
                <c:pt idx="4">
                  <c:v>0.82</c:v>
                </c:pt>
                <c:pt idx="5">
                  <c:v>0.9</c:v>
                </c:pt>
                <c:pt idx="6">
                  <c:v>0.99</c:v>
                </c:pt>
                <c:pt idx="7">
                  <c:v>0.98</c:v>
                </c:pt>
                <c:pt idx="8">
                  <c:v>0.8</c:v>
                </c:pt>
                <c:pt idx="9">
                  <c:v>0.9</c:v>
                </c:pt>
                <c:pt idx="10">
                  <c:v>0.96</c:v>
                </c:pt>
                <c:pt idx="11">
                  <c:v>0.99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1"/>
        </c:ser>
        <c:axId val="23363169"/>
        <c:axId val="8941930"/>
      </c:scatterChart>
      <c:valAx>
        <c:axId val="23363169"/>
        <c:scaling>
          <c:orientation val="minMax"/>
          <c:max val="1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Crossflow Mach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8941930"/>
        <c:crosses val="autoZero"/>
        <c:crossBetween val="midCat"/>
        <c:dispUnits/>
        <c:majorUnit val="0.2"/>
      </c:valAx>
      <c:valAx>
        <c:axId val="8941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Function f4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336316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High Alpha Aerodynamics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Sheet1!$AX$8</c:f>
              <c:strCache>
                <c:ptCount val="1"/>
                <c:pt idx="0">
                  <c:v>CM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Sheet1!$AW$9:$AW$189</c:f>
              <c:numCache>
                <c:ptCount val="1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</c:numCache>
            </c:numRef>
          </c:xVal>
          <c:yVal>
            <c:numRef>
              <c:f>Sheet1!$AX$9:$AX$189</c:f>
              <c:numCache>
                <c:ptCount val="181"/>
                <c:pt idx="0">
                  <c:v>0</c:v>
                </c:pt>
                <c:pt idx="1">
                  <c:v>0.13382357730263672</c:v>
                </c:pt>
                <c:pt idx="2">
                  <c:v>0.26637930666474985</c:v>
                </c:pt>
                <c:pt idx="3">
                  <c:v>0.3974651517645874</c:v>
                </c:pt>
                <c:pt idx="4">
                  <c:v>0.5268925860636032</c:v>
                </c:pt>
                <c:pt idx="5">
                  <c:v>0.6545207514745497</c:v>
                </c:pt>
                <c:pt idx="6">
                  <c:v>0.7804689113107586</c:v>
                </c:pt>
                <c:pt idx="7">
                  <c:v>0.9047541491511484</c:v>
                </c:pt>
                <c:pt idx="8">
                  <c:v>1.027711600138958</c:v>
                </c:pt>
                <c:pt idx="9">
                  <c:v>1.1489696278199075</c:v>
                </c:pt>
                <c:pt idx="10">
                  <c:v>1.2690267751976978</c:v>
                </c:pt>
                <c:pt idx="11">
                  <c:v>1.3900226884759814</c:v>
                </c:pt>
                <c:pt idx="12">
                  <c:v>1.510232449498253</c:v>
                </c:pt>
                <c:pt idx="13">
                  <c:v>1.6298736878479574</c:v>
                </c:pt>
                <c:pt idx="14">
                  <c:v>1.6683149975685894</c:v>
                </c:pt>
                <c:pt idx="15">
                  <c:v>1.7580420282731952</c:v>
                </c:pt>
                <c:pt idx="16">
                  <c:v>1.8404830580100675</c:v>
                </c:pt>
                <c:pt idx="17">
                  <c:v>1.9163610888685394</c:v>
                </c:pt>
                <c:pt idx="18">
                  <c:v>1.9839117586171602</c:v>
                </c:pt>
                <c:pt idx="19">
                  <c:v>2.0424493276617057</c:v>
                </c:pt>
                <c:pt idx="20">
                  <c:v>2.0925651083535066</c:v>
                </c:pt>
                <c:pt idx="21">
                  <c:v>2.1405889421576103</c:v>
                </c:pt>
                <c:pt idx="22">
                  <c:v>2.188262872023106</c:v>
                </c:pt>
                <c:pt idx="23">
                  <c:v>2.229855160339984</c:v>
                </c:pt>
                <c:pt idx="24">
                  <c:v>2.2682988844410295</c:v>
                </c:pt>
                <c:pt idx="25">
                  <c:v>2.30514941376346</c:v>
                </c:pt>
                <c:pt idx="26">
                  <c:v>2.3364714910141595</c:v>
                </c:pt>
                <c:pt idx="27">
                  <c:v>2.350973626381774</c:v>
                </c:pt>
                <c:pt idx="28">
                  <c:v>2.3301324772611114</c:v>
                </c:pt>
                <c:pt idx="29">
                  <c:v>2.347797856759776</c:v>
                </c:pt>
                <c:pt idx="30">
                  <c:v>2.38786717051992</c:v>
                </c:pt>
                <c:pt idx="31">
                  <c:v>2.3855273132638235</c:v>
                </c:pt>
                <c:pt idx="32">
                  <c:v>2.379005179115584</c:v>
                </c:pt>
                <c:pt idx="33">
                  <c:v>2.3685748389862855</c:v>
                </c:pt>
                <c:pt idx="34">
                  <c:v>2.3541414713077344</c:v>
                </c:pt>
                <c:pt idx="35">
                  <c:v>2.3349308882999353</c:v>
                </c:pt>
                <c:pt idx="36">
                  <c:v>2.3110291171321986</c:v>
                </c:pt>
                <c:pt idx="37">
                  <c:v>2.282616737790025</c:v>
                </c:pt>
                <c:pt idx="38">
                  <c:v>2.249814634528281</c:v>
                </c:pt>
                <c:pt idx="39">
                  <c:v>2.212119120127082</c:v>
                </c:pt>
                <c:pt idx="40">
                  <c:v>2.1696168045910875</c:v>
                </c:pt>
                <c:pt idx="41">
                  <c:v>2.125934108913107</c:v>
                </c:pt>
                <c:pt idx="42">
                  <c:v>2.0820613967783643</c:v>
                </c:pt>
                <c:pt idx="43">
                  <c:v>2.034001636689083</c:v>
                </c:pt>
                <c:pt idx="44">
                  <c:v>1.9818402942418967</c:v>
                </c:pt>
                <c:pt idx="45">
                  <c:v>1.9227256079011432</c:v>
                </c:pt>
                <c:pt idx="46">
                  <c:v>1.8572303030845196</c:v>
                </c:pt>
                <c:pt idx="47">
                  <c:v>1.7875785393120038</c:v>
                </c:pt>
                <c:pt idx="48">
                  <c:v>1.7138826134142036</c:v>
                </c:pt>
                <c:pt idx="49">
                  <c:v>1.6362604585321106</c:v>
                </c:pt>
                <c:pt idx="50">
                  <c:v>1.5548354850180703</c:v>
                </c:pt>
                <c:pt idx="51">
                  <c:v>1.4697364128089259</c:v>
                </c:pt>
                <c:pt idx="52">
                  <c:v>1.3810970954579027</c:v>
                </c:pt>
                <c:pt idx="53">
                  <c:v>1.2890563360247826</c:v>
                </c:pt>
                <c:pt idx="54">
                  <c:v>1.1704406164337362</c:v>
                </c:pt>
                <c:pt idx="55">
                  <c:v>1.0447473581120499</c:v>
                </c:pt>
                <c:pt idx="56">
                  <c:v>0.9156606489018757</c:v>
                </c:pt>
                <c:pt idx="57">
                  <c:v>0.7834192727346503</c:v>
                </c:pt>
                <c:pt idx="58">
                  <c:v>0.6482666149932754</c:v>
                </c:pt>
                <c:pt idx="59">
                  <c:v>0.5104501669380967</c:v>
                </c:pt>
                <c:pt idx="60">
                  <c:v>0.3702210297692283</c:v>
                </c:pt>
                <c:pt idx="61">
                  <c:v>0.2278334190749618</c:v>
                </c:pt>
                <c:pt idx="62">
                  <c:v>0.08354417038157491</c:v>
                </c:pt>
                <c:pt idx="63">
                  <c:v>-0.062387753513742705</c:v>
                </c:pt>
                <c:pt idx="64">
                  <c:v>-0.20970175277787817</c:v>
                </c:pt>
                <c:pt idx="65">
                  <c:v>-0.3593766362474149</c:v>
                </c:pt>
                <c:pt idx="66">
                  <c:v>-0.510156644707195</c:v>
                </c:pt>
                <c:pt idx="67">
                  <c:v>-0.6615410610542778</c:v>
                </c:pt>
                <c:pt idx="68">
                  <c:v>-0.8132606779414191</c:v>
                </c:pt>
                <c:pt idx="69">
                  <c:v>-0.9650469786868374</c:v>
                </c:pt>
                <c:pt idx="70">
                  <c:v>-1.1166326388009349</c:v>
                </c:pt>
                <c:pt idx="71">
                  <c:v>-1.2677520215388405</c:v>
                </c:pt>
                <c:pt idx="72">
                  <c:v>-1.4181416668251496</c:v>
                </c:pt>
                <c:pt idx="73">
                  <c:v>-1.5675407729154256</c:v>
                </c:pt>
                <c:pt idx="74">
                  <c:v>-1.715691670176428</c:v>
                </c:pt>
                <c:pt idx="75">
                  <c:v>-1.8623402863833514</c:v>
                </c:pt>
                <c:pt idx="76">
                  <c:v>-2.0072366029477053</c:v>
                </c:pt>
                <c:pt idx="77">
                  <c:v>-2.150135101503847</c:v>
                </c:pt>
                <c:pt idx="78">
                  <c:v>-2.2907952002954772</c:v>
                </c:pt>
                <c:pt idx="79">
                  <c:v>-2.428981679815969</c:v>
                </c:pt>
                <c:pt idx="80">
                  <c:v>-2.5644650971677665</c:v>
                </c:pt>
                <c:pt idx="81">
                  <c:v>-2.6970221886169328</c:v>
                </c:pt>
                <c:pt idx="82">
                  <c:v>-2.8264362598287334</c:v>
                </c:pt>
                <c:pt idx="83">
                  <c:v>-2.952497563279461</c:v>
                </c:pt>
                <c:pt idx="84">
                  <c:v>-3.0750036623482604</c:v>
                </c:pt>
                <c:pt idx="85">
                  <c:v>-3.193759781600952</c:v>
                </c:pt>
                <c:pt idx="86">
                  <c:v>-3.3085791427855367</c:v>
                </c:pt>
                <c:pt idx="87">
                  <c:v>-3.419283286066621</c:v>
                </c:pt>
                <c:pt idx="88">
                  <c:v>-3.525702376033351</c:v>
                </c:pt>
                <c:pt idx="89">
                  <c:v>-3.6276754920228127</c:v>
                </c:pt>
                <c:pt idx="90">
                  <c:v>-3.72505090230839</c:v>
                </c:pt>
                <c:pt idx="91">
                  <c:v>-3.57830619665449</c:v>
                </c:pt>
                <c:pt idx="92">
                  <c:v>-3.4261814703740896</c:v>
                </c:pt>
                <c:pt idx="93">
                  <c:v>-3.268902453946908</c:v>
                </c:pt>
                <c:pt idx="94">
                  <c:v>-3.1067060303888288</c:v>
                </c:pt>
                <c:pt idx="95">
                  <c:v>-2.9398398307560774</c:v>
                </c:pt>
                <c:pt idx="96">
                  <c:v>-2.7685618095931073</c:v>
                </c:pt>
                <c:pt idx="97">
                  <c:v>-2.5931398010207065</c:v>
                </c:pt>
                <c:pt idx="98">
                  <c:v>-2.4138510561757185</c:v>
                </c:pt>
                <c:pt idx="99">
                  <c:v>-2.230981762727837</c:v>
                </c:pt>
                <c:pt idx="100">
                  <c:v>-2.044826547212821</c:v>
                </c:pt>
                <c:pt idx="101">
                  <c:v>-1.8556879609345927</c:v>
                </c:pt>
                <c:pt idx="102">
                  <c:v>-1.6638759502020166</c:v>
                </c:pt>
                <c:pt idx="103">
                  <c:v>-1.4697073116788562</c:v>
                </c:pt>
                <c:pt idx="104">
                  <c:v>-1.2735051336385</c:v>
                </c:pt>
                <c:pt idx="105">
                  <c:v>-1.075598223927877</c:v>
                </c:pt>
                <c:pt idx="106">
                  <c:v>-0.8763205254581328</c:v>
                </c:pt>
                <c:pt idx="107">
                  <c:v>-0.6760105200529765</c:v>
                </c:pt>
                <c:pt idx="108">
                  <c:v>-0.47501062149912565</c:v>
                </c:pt>
                <c:pt idx="109">
                  <c:v>-0.2736665586572635</c:v>
                </c:pt>
                <c:pt idx="110">
                  <c:v>-0.07232674950618367</c:v>
                </c:pt>
                <c:pt idx="111">
                  <c:v>0.12865833299240803</c:v>
                </c:pt>
                <c:pt idx="112">
                  <c:v>0.3289368023059769</c:v>
                </c:pt>
                <c:pt idx="113">
                  <c:v>0.528156006101923</c:v>
                </c:pt>
                <c:pt idx="114">
                  <c:v>0.7259631794429793</c:v>
                </c:pt>
                <c:pt idx="115">
                  <c:v>0.9220061024566797</c:v>
                </c:pt>
                <c:pt idx="116">
                  <c:v>1.1157024355936151</c:v>
                </c:pt>
                <c:pt idx="117">
                  <c:v>1.3057163395336522</c:v>
                </c:pt>
                <c:pt idx="118">
                  <c:v>1.4929482352393815</c:v>
                </c:pt>
                <c:pt idx="119">
                  <c:v>1.6770609744671288</c:v>
                </c:pt>
                <c:pt idx="120">
                  <c:v>1.8577210297692224</c:v>
                </c:pt>
                <c:pt idx="121">
                  <c:v>2.034599125816122</c:v>
                </c:pt>
                <c:pt idx="122">
                  <c:v>2.2073708696730123</c:v>
                </c:pt>
                <c:pt idx="123">
                  <c:v>2.3757173791203146</c:v>
                </c:pt>
                <c:pt idx="124">
                  <c:v>2.5393259080812283</c:v>
                </c:pt>
                <c:pt idx="125">
                  <c:v>2.6978904681932705</c:v>
                </c:pt>
                <c:pt idx="126">
                  <c:v>2.8511124455339036</c:v>
                </c:pt>
                <c:pt idx="127">
                  <c:v>2.995250811695743</c:v>
                </c:pt>
                <c:pt idx="128">
                  <c:v>3.1107542056119115</c:v>
                </c:pt>
                <c:pt idx="129">
                  <c:v>3.2207453129920918</c:v>
                </c:pt>
                <c:pt idx="130">
                  <c:v>3.3250377066746437</c:v>
                </c:pt>
                <c:pt idx="131">
                  <c:v>3.4234532127075123</c:v>
                </c:pt>
                <c:pt idx="132">
                  <c:v>3.515822184159796</c:v>
                </c:pt>
                <c:pt idx="133">
                  <c:v>3.6019837608801466</c:v>
                </c:pt>
                <c:pt idx="134">
                  <c:v>3.681786114838917</c:v>
                </c:pt>
                <c:pt idx="135">
                  <c:v>3.755086680715192</c:v>
                </c:pt>
                <c:pt idx="136">
                  <c:v>3.8196347220168336</c:v>
                </c:pt>
                <c:pt idx="137">
                  <c:v>3.8748346864946845</c:v>
                </c:pt>
                <c:pt idx="138">
                  <c:v>3.9235193110018187</c:v>
                </c:pt>
                <c:pt idx="139">
                  <c:v>3.9655879526968203</c:v>
                </c:pt>
                <c:pt idx="140">
                  <c:v>4.005026351747759</c:v>
                </c:pt>
                <c:pt idx="141">
                  <c:v>4.040836770640582</c:v>
                </c:pt>
                <c:pt idx="142">
                  <c:v>4.069389356681804</c:v>
                </c:pt>
                <c:pt idx="143">
                  <c:v>4.090598027908864</c:v>
                </c:pt>
                <c:pt idx="144">
                  <c:v>4.104970969887352</c:v>
                </c:pt>
                <c:pt idx="145">
                  <c:v>4.112395770490749</c:v>
                </c:pt>
                <c:pt idx="146">
                  <c:v>4.112704292026876</c:v>
                </c:pt>
                <c:pt idx="147">
                  <c:v>4.105826909068675</c:v>
                </c:pt>
                <c:pt idx="148">
                  <c:v>4.092558152784437</c:v>
                </c:pt>
                <c:pt idx="149">
                  <c:v>4.073017104911608</c:v>
                </c:pt>
                <c:pt idx="150">
                  <c:v>4.046957839599903</c:v>
                </c:pt>
                <c:pt idx="151">
                  <c:v>3.976185453814739</c:v>
                </c:pt>
                <c:pt idx="152">
                  <c:v>3.9255488441796698</c:v>
                </c:pt>
                <c:pt idx="153">
                  <c:v>3.9111901440495633</c:v>
                </c:pt>
                <c:pt idx="154">
                  <c:v>3.8593027676165894</c:v>
                </c:pt>
                <c:pt idx="155">
                  <c:v>3.7884569070988428</c:v>
                </c:pt>
                <c:pt idx="156">
                  <c:v>3.7099944517172996</c:v>
                </c:pt>
                <c:pt idx="157">
                  <c:v>3.627904529054889</c:v>
                </c:pt>
                <c:pt idx="158">
                  <c:v>3.540689025666258</c:v>
                </c:pt>
                <c:pt idx="159">
                  <c:v>3.445475414623066</c:v>
                </c:pt>
                <c:pt idx="160">
                  <c:v>3.3480591811131593</c:v>
                </c:pt>
                <c:pt idx="161">
                  <c:v>3.2467651239225246</c:v>
                </c:pt>
                <c:pt idx="162">
                  <c:v>3.13533322886887</c:v>
                </c:pt>
                <c:pt idx="163">
                  <c:v>3.013244882422296</c:v>
                </c:pt>
                <c:pt idx="164">
                  <c:v>2.881261275332723</c:v>
                </c:pt>
                <c:pt idx="165">
                  <c:v>2.741224849135558</c:v>
                </c:pt>
                <c:pt idx="166">
                  <c:v>2.592493180249132</c:v>
                </c:pt>
                <c:pt idx="167">
                  <c:v>2.4937209348653773</c:v>
                </c:pt>
                <c:pt idx="168">
                  <c:v>2.312507635586741</c:v>
                </c:pt>
                <c:pt idx="169">
                  <c:v>2.1295719467654473</c:v>
                </c:pt>
                <c:pt idx="170">
                  <c:v>1.9447854378172231</c:v>
                </c:pt>
                <c:pt idx="171">
                  <c:v>1.7599640174057283</c:v>
                </c:pt>
                <c:pt idx="172">
                  <c:v>1.5730606689978601</c:v>
                </c:pt>
                <c:pt idx="173">
                  <c:v>1.3836709631059323</c:v>
                </c:pt>
                <c:pt idx="174">
                  <c:v>1.1922619755356565</c:v>
                </c:pt>
                <c:pt idx="175">
                  <c:v>0.9985951759147245</c:v>
                </c:pt>
                <c:pt idx="176">
                  <c:v>0.8027510883237343</c:v>
                </c:pt>
                <c:pt idx="177">
                  <c:v>0.604708895646251</c:v>
                </c:pt>
                <c:pt idx="178">
                  <c:v>0.4047085748304269</c:v>
                </c:pt>
                <c:pt idx="179">
                  <c:v>0.20303827684523487</c:v>
                </c:pt>
                <c:pt idx="180">
                  <c:v>1.4293398640600564E-15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Sheet1!$AY$8</c:f>
              <c:strCache>
                <c:ptCount val="1"/>
                <c:pt idx="0">
                  <c:v>CD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Sheet1!$AW$9:$AW$189</c:f>
              <c:numCache>
                <c:ptCount val="1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</c:numCache>
            </c:numRef>
          </c:xVal>
          <c:yVal>
            <c:numRef>
              <c:f>Sheet1!$AY$9:$AY$189</c:f>
              <c:numCache>
                <c:ptCount val="181"/>
                <c:pt idx="0">
                  <c:v>0.45</c:v>
                </c:pt>
                <c:pt idx="1">
                  <c:v>0.45060195842891243</c:v>
                </c:pt>
                <c:pt idx="2">
                  <c:v>0.4526757977600292</c:v>
                </c:pt>
                <c:pt idx="3">
                  <c:v>0.45662293421001676</c:v>
                </c:pt>
                <c:pt idx="4">
                  <c:v>0.4628372973991508</c:v>
                </c:pt>
                <c:pt idx="5">
                  <c:v>0.4716756202052137</c:v>
                </c:pt>
                <c:pt idx="6">
                  <c:v>0.48326796747856415</c:v>
                </c:pt>
                <c:pt idx="7">
                  <c:v>0.4976743519113475</c:v>
                </c:pt>
                <c:pt idx="8">
                  <c:v>0.5145286379708245</c:v>
                </c:pt>
                <c:pt idx="9">
                  <c:v>0.5339985890932225</c:v>
                </c:pt>
                <c:pt idx="10">
                  <c:v>0.5552535416129688</c:v>
                </c:pt>
                <c:pt idx="11">
                  <c:v>0.5748668398425159</c:v>
                </c:pt>
                <c:pt idx="12">
                  <c:v>0.5940627604124412</c:v>
                </c:pt>
                <c:pt idx="13">
                  <c:v>0.6116848748000858</c:v>
                </c:pt>
                <c:pt idx="14">
                  <c:v>0.7674207071571992</c:v>
                </c:pt>
                <c:pt idx="15">
                  <c:v>0.8424652376503362</c:v>
                </c:pt>
                <c:pt idx="16">
                  <c:v>0.9331220659858253</c:v>
                </c:pt>
                <c:pt idx="17">
                  <c:v>1.0390778359376203</c:v>
                </c:pt>
                <c:pt idx="18">
                  <c:v>1.1651263386701591</c:v>
                </c:pt>
                <c:pt idx="19">
                  <c:v>1.3142897195816197</c:v>
                </c:pt>
                <c:pt idx="20">
                  <c:v>1.4866803793385293</c:v>
                </c:pt>
                <c:pt idx="21">
                  <c:v>1.6672180843166502</c:v>
                </c:pt>
                <c:pt idx="22">
                  <c:v>1.8501701613788306</c:v>
                </c:pt>
                <c:pt idx="23">
                  <c:v>2.0500048124340027</c:v>
                </c:pt>
                <c:pt idx="24">
                  <c:v>2.2583946669288544</c:v>
                </c:pt>
                <c:pt idx="25">
                  <c:v>2.4698129970444955</c:v>
                </c:pt>
                <c:pt idx="26">
                  <c:v>2.695348308064622</c:v>
                </c:pt>
                <c:pt idx="27">
                  <c:v>2.9719239241569007</c:v>
                </c:pt>
                <c:pt idx="28">
                  <c:v>3.3659498295076102</c:v>
                </c:pt>
                <c:pt idx="29">
                  <c:v>3.629025982015468</c:v>
                </c:pt>
                <c:pt idx="30">
                  <c:v>3.8044754467818906</c:v>
                </c:pt>
                <c:pt idx="31">
                  <c:v>4.12376197529172</c:v>
                </c:pt>
                <c:pt idx="32">
                  <c:v>4.452635746095756</c:v>
                </c:pt>
                <c:pt idx="33">
                  <c:v>4.789397325131473</c:v>
                </c:pt>
                <c:pt idx="34">
                  <c:v>5.133723804496463</c:v>
                </c:pt>
                <c:pt idx="35">
                  <c:v>5.488152777796193</c:v>
                </c:pt>
                <c:pt idx="36">
                  <c:v>5.851909439380045</c:v>
                </c:pt>
                <c:pt idx="37">
                  <c:v>6.2237889986654675</c:v>
                </c:pt>
                <c:pt idx="38">
                  <c:v>6.602799999180525</c:v>
                </c:pt>
                <c:pt idx="39">
                  <c:v>6.990763836553684</c:v>
                </c:pt>
                <c:pt idx="40">
                  <c:v>7.3869934116007</c:v>
                </c:pt>
                <c:pt idx="41">
                  <c:v>7.7740552803555785</c:v>
                </c:pt>
                <c:pt idx="42">
                  <c:v>8.145903026009409</c:v>
                </c:pt>
                <c:pt idx="43">
                  <c:v>8.520719529695443</c:v>
                </c:pt>
                <c:pt idx="44">
                  <c:v>8.897783688478277</c:v>
                </c:pt>
                <c:pt idx="45">
                  <c:v>9.291371481621036</c:v>
                </c:pt>
                <c:pt idx="46">
                  <c:v>9.699059170410854</c:v>
                </c:pt>
                <c:pt idx="47">
                  <c:v>10.109547376922547</c:v>
                </c:pt>
                <c:pt idx="48">
                  <c:v>10.52213469168736</c:v>
                </c:pt>
                <c:pt idx="49">
                  <c:v>10.936112845458506</c:v>
                </c:pt>
                <c:pt idx="50">
                  <c:v>11.35076859794104</c:v>
                </c:pt>
                <c:pt idx="51">
                  <c:v>11.765385592632875</c:v>
                </c:pt>
                <c:pt idx="52">
                  <c:v>12.179246173246973</c:v>
                </c:pt>
                <c:pt idx="53">
                  <c:v>12.591633157529019</c:v>
                </c:pt>
                <c:pt idx="54">
                  <c:v>13.137847132020395</c:v>
                </c:pt>
                <c:pt idx="55">
                  <c:v>13.708004515357949</c:v>
                </c:pt>
                <c:pt idx="56">
                  <c:v>14.281011494107256</c:v>
                </c:pt>
                <c:pt idx="57">
                  <c:v>14.855613926623219</c:v>
                </c:pt>
                <c:pt idx="58">
                  <c:v>15.430532711506373</c:v>
                </c:pt>
                <c:pt idx="59">
                  <c:v>16.00446818291867</c:v>
                </c:pt>
                <c:pt idx="60">
                  <c:v>16.576104565871116</c:v>
                </c:pt>
                <c:pt idx="61">
                  <c:v>17.14411447281903</c:v>
                </c:pt>
                <c:pt idx="62">
                  <c:v>17.707163423292695</c:v>
                </c:pt>
                <c:pt idx="63">
                  <c:v>18.263914368750537</c:v>
                </c:pt>
                <c:pt idx="64">
                  <c:v>18.813032205363456</c:v>
                </c:pt>
                <c:pt idx="65">
                  <c:v>19.361295064446782</c:v>
                </c:pt>
                <c:pt idx="66">
                  <c:v>19.90103621696429</c:v>
                </c:pt>
                <c:pt idx="67">
                  <c:v>20.429402446313567</c:v>
                </c:pt>
                <c:pt idx="68">
                  <c:v>20.945056938524214</c:v>
                </c:pt>
                <c:pt idx="69">
                  <c:v>21.446684728419996</c:v>
                </c:pt>
                <c:pt idx="70">
                  <c:v>21.932997198397132</c:v>
                </c:pt>
                <c:pt idx="71">
                  <c:v>22.402736477262778</c:v>
                </c:pt>
                <c:pt idx="72">
                  <c:v>22.854679724192</c:v>
                </c:pt>
                <c:pt idx="73">
                  <c:v>23.28764328352222</c:v>
                </c:pt>
                <c:pt idx="74">
                  <c:v>23.70048669678849</c:v>
                </c:pt>
                <c:pt idx="75">
                  <c:v>24.092116559106547</c:v>
                </c:pt>
                <c:pt idx="76">
                  <c:v>24.4614902077305</c:v>
                </c:pt>
                <c:pt idx="77">
                  <c:v>24.807619231343516</c:v>
                </c:pt>
                <c:pt idx="78">
                  <c:v>25.129572789380365</c:v>
                </c:pt>
                <c:pt idx="79">
                  <c:v>25.426480731427734</c:v>
                </c:pt>
                <c:pt idx="80">
                  <c:v>25.69753650749778</c:v>
                </c:pt>
                <c:pt idx="81">
                  <c:v>25.941999860722383</c:v>
                </c:pt>
                <c:pt idx="82">
                  <c:v>26.159199294765322</c:v>
                </c:pt>
                <c:pt idx="83">
                  <c:v>26.348534308998843</c:v>
                </c:pt>
                <c:pt idx="84">
                  <c:v>26.509477395235272</c:v>
                </c:pt>
                <c:pt idx="85">
                  <c:v>26.641575790544998</c:v>
                </c:pt>
                <c:pt idx="86">
                  <c:v>26.74445298142757</c:v>
                </c:pt>
                <c:pt idx="87">
                  <c:v>26.817809955332105</c:v>
                </c:pt>
                <c:pt idx="88">
                  <c:v>26.861426196247887</c:v>
                </c:pt>
                <c:pt idx="89">
                  <c:v>26.875160421804527</c:v>
                </c:pt>
                <c:pt idx="90">
                  <c:v>26.858951060034872</c:v>
                </c:pt>
                <c:pt idx="91">
                  <c:v>26.864619498229047</c:v>
                </c:pt>
                <c:pt idx="92">
                  <c:v>26.840363587924667</c:v>
                </c:pt>
                <c:pt idx="93">
                  <c:v>26.786307210186592</c:v>
                </c:pt>
                <c:pt idx="94">
                  <c:v>26.70265377948547</c:v>
                </c:pt>
                <c:pt idx="95">
                  <c:v>26.589685583458948</c:v>
                </c:pt>
                <c:pt idx="96">
                  <c:v>26.44776286309349</c:v>
                </c:pt>
                <c:pt idx="97">
                  <c:v>26.277322635692755</c:v>
                </c:pt>
                <c:pt idx="98">
                  <c:v>26.078877263709753</c:v>
                </c:pt>
                <c:pt idx="99">
                  <c:v>25.85301277323414</c:v>
                </c:pt>
                <c:pt idx="100">
                  <c:v>25.600386926645104</c:v>
                </c:pt>
                <c:pt idx="101">
                  <c:v>25.3217270546623</c:v>
                </c:pt>
                <c:pt idx="102">
                  <c:v>25.017827653754864</c:v>
                </c:pt>
                <c:pt idx="103">
                  <c:v>24.689547755598053</c:v>
                </c:pt>
                <c:pt idx="104">
                  <c:v>24.337808076001263</c:v>
                </c:pt>
                <c:pt idx="105">
                  <c:v>23.96358795146602</c:v>
                </c:pt>
                <c:pt idx="106">
                  <c:v>23.567922072269862</c:v>
                </c:pt>
                <c:pt idx="107">
                  <c:v>23.151897021707363</c:v>
                </c:pt>
                <c:pt idx="108">
                  <c:v>22.71664763185319</c:v>
                </c:pt>
                <c:pt idx="109">
                  <c:v>22.263353166941016</c:v>
                </c:pt>
                <c:pt idx="110">
                  <c:v>21.793233346173675</c:v>
                </c:pt>
                <c:pt idx="111">
                  <c:v>21.30754421849139</c:v>
                </c:pt>
                <c:pt idx="112">
                  <c:v>20.807573902523746</c:v>
                </c:pt>
                <c:pt idx="113">
                  <c:v>20.294638205632236</c:v>
                </c:pt>
                <c:pt idx="114">
                  <c:v>19.77007613661206</c:v>
                </c:pt>
                <c:pt idx="115">
                  <c:v>19.235245327258212</c:v>
                </c:pt>
                <c:pt idx="116">
                  <c:v>18.693016515590443</c:v>
                </c:pt>
                <c:pt idx="117">
                  <c:v>18.151070594298695</c:v>
                </c:pt>
                <c:pt idx="118">
                  <c:v>17.602640186044486</c:v>
                </c:pt>
                <c:pt idx="119">
                  <c:v>17.049067696648294</c:v>
                </c:pt>
                <c:pt idx="120">
                  <c:v>16.49169399208645</c:v>
                </c:pt>
                <c:pt idx="121">
                  <c:v>15.931853862979361</c:v>
                </c:pt>
                <c:pt idx="122">
                  <c:v>15.370871486932701</c:v>
                </c:pt>
                <c:pt idx="123">
                  <c:v>14.810055906072693</c:v>
                </c:pt>
                <c:pt idx="124">
                  <c:v>14.250696537609988</c:v>
                </c:pt>
                <c:pt idx="125">
                  <c:v>13.694058735697414</c:v>
                </c:pt>
                <c:pt idx="126">
                  <c:v>13.141379423210486</c:v>
                </c:pt>
                <c:pt idx="127">
                  <c:v>12.613731760274634</c:v>
                </c:pt>
                <c:pt idx="128">
                  <c:v>12.220975287183105</c:v>
                </c:pt>
                <c:pt idx="129">
                  <c:v>11.827782045017418</c:v>
                </c:pt>
                <c:pt idx="130">
                  <c:v>11.434838578328572</c:v>
                </c:pt>
                <c:pt idx="131">
                  <c:v>11.042828715707412</c:v>
                </c:pt>
                <c:pt idx="132">
                  <c:v>10.652431880450452</c:v>
                </c:pt>
                <c:pt idx="133">
                  <c:v>10.264321367543321</c:v>
                </c:pt>
                <c:pt idx="134">
                  <c:v>9.879162590893616</c:v>
                </c:pt>
                <c:pt idx="135">
                  <c:v>9.497611305063963</c:v>
                </c:pt>
                <c:pt idx="136">
                  <c:v>9.130918552055713</c:v>
                </c:pt>
                <c:pt idx="137">
                  <c:v>8.781457179948918</c:v>
                </c:pt>
                <c:pt idx="138">
                  <c:v>8.434897897858093</c:v>
                </c:pt>
                <c:pt idx="139">
                  <c:v>8.091906216866546</c:v>
                </c:pt>
                <c:pt idx="140">
                  <c:v>7.734241531168314</c:v>
                </c:pt>
                <c:pt idx="141">
                  <c:v>7.367890553727369</c:v>
                </c:pt>
                <c:pt idx="142">
                  <c:v>7.010225204951826</c:v>
                </c:pt>
                <c:pt idx="143">
                  <c:v>6.661869405579959</c:v>
                </c:pt>
                <c:pt idx="144">
                  <c:v>6.320937096378601</c:v>
                </c:pt>
                <c:pt idx="145">
                  <c:v>5.988353759214706</c:v>
                </c:pt>
                <c:pt idx="146">
                  <c:v>5.66525707716475</c:v>
                </c:pt>
                <c:pt idx="147">
                  <c:v>5.3523537970119675</c:v>
                </c:pt>
                <c:pt idx="148">
                  <c:v>5.047037499392129</c:v>
                </c:pt>
                <c:pt idx="149">
                  <c:v>4.749561686438728</c:v>
                </c:pt>
                <c:pt idx="150">
                  <c:v>4.461555995201207</c:v>
                </c:pt>
                <c:pt idx="151">
                  <c:v>4.317200248990249</c:v>
                </c:pt>
                <c:pt idx="152">
                  <c:v>4.084960687992025</c:v>
                </c:pt>
                <c:pt idx="153">
                  <c:v>3.7214444197978835</c:v>
                </c:pt>
                <c:pt idx="154">
                  <c:v>3.474982031172819</c:v>
                </c:pt>
                <c:pt idx="155">
                  <c:v>3.27909464471143</c:v>
                </c:pt>
                <c:pt idx="156">
                  <c:v>3.0967907939494586</c:v>
                </c:pt>
                <c:pt idx="157">
                  <c:v>2.9169147691592183</c:v>
                </c:pt>
                <c:pt idx="158">
                  <c:v>2.7449272160934948</c:v>
                </c:pt>
                <c:pt idx="159">
                  <c:v>2.5890907272150203</c:v>
                </c:pt>
                <c:pt idx="160">
                  <c:v>2.4348738046549387</c:v>
                </c:pt>
                <c:pt idx="161">
                  <c:v>2.287947481928433</c:v>
                </c:pt>
                <c:pt idx="162">
                  <c:v>2.1633321791409243</c:v>
                </c:pt>
                <c:pt idx="163">
                  <c:v>2.060857673051351</c:v>
                </c:pt>
                <c:pt idx="164">
                  <c:v>1.9774461460802413</c:v>
                </c:pt>
                <c:pt idx="165">
                  <c:v>1.908250438878993</c:v>
                </c:pt>
                <c:pt idx="166">
                  <c:v>1.8535329908089002</c:v>
                </c:pt>
                <c:pt idx="167">
                  <c:v>1.716941877240242</c:v>
                </c:pt>
                <c:pt idx="168">
                  <c:v>1.7172365185461949</c:v>
                </c:pt>
                <c:pt idx="169">
                  <c:v>1.7146866426197325</c:v>
                </c:pt>
                <c:pt idx="170">
                  <c:v>1.7104088997366367</c:v>
                </c:pt>
                <c:pt idx="171">
                  <c:v>1.7031423147564846</c:v>
                </c:pt>
                <c:pt idx="172">
                  <c:v>1.6962800261347293</c:v>
                </c:pt>
                <c:pt idx="173">
                  <c:v>1.690622454346397</c:v>
                </c:pt>
                <c:pt idx="174">
                  <c:v>1.6859749505290438</c:v>
                </c:pt>
                <c:pt idx="175">
                  <c:v>1.682680196996907</c:v>
                </c:pt>
                <c:pt idx="176">
                  <c:v>1.680658224999061</c:v>
                </c:pt>
                <c:pt idx="177">
                  <c:v>1.6797625660617328</c:v>
                </c:pt>
                <c:pt idx="178">
                  <c:v>1.6796236815609347</c:v>
                </c:pt>
                <c:pt idx="179">
                  <c:v>1.679838469486002</c:v>
                </c:pt>
                <c:pt idx="180">
                  <c:v>1.68</c:v>
                </c:pt>
              </c:numCache>
            </c:numRef>
          </c:yVal>
          <c:smooth val="1"/>
        </c:ser>
        <c:axId val="13368507"/>
        <c:axId val="53207700"/>
      </c:scatterChart>
      <c:valAx>
        <c:axId val="13368507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Angle of Attack,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3207700"/>
        <c:crosses val="autoZero"/>
        <c:crossBetween val="midCat"/>
        <c:dispUnits/>
        <c:majorUnit val="30"/>
      </c:valAx>
      <c:valAx>
        <c:axId val="53207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336850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Body Profile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Sheet1!$D$11:$D$14</c:f>
              <c:numCache>
                <c:ptCount val="4"/>
                <c:pt idx="0">
                  <c:v>0</c:v>
                </c:pt>
                <c:pt idx="1">
                  <c:v>14</c:v>
                </c:pt>
                <c:pt idx="2">
                  <c:v>32</c:v>
                </c:pt>
                <c:pt idx="3">
                  <c:v>108</c:v>
                </c:pt>
              </c:numCache>
            </c:numRef>
          </c:xVal>
          <c:yVal>
            <c:numRef>
              <c:f>Sheet1!$E$11:$E$14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Sheet1!$D$11:$D$14</c:f>
              <c:numCache>
                <c:ptCount val="4"/>
                <c:pt idx="0">
                  <c:v>0</c:v>
                </c:pt>
                <c:pt idx="1">
                  <c:v>14</c:v>
                </c:pt>
                <c:pt idx="2">
                  <c:v>32</c:v>
                </c:pt>
                <c:pt idx="3">
                  <c:v>108</c:v>
                </c:pt>
              </c:numCache>
            </c:numRef>
          </c:xVal>
          <c:yVal>
            <c:numRef>
              <c:f>Sheet1!$F$11:$F$14</c:f>
              <c:numCache>
                <c:ptCount val="4"/>
                <c:pt idx="0">
                  <c:v>0</c:v>
                </c:pt>
                <c:pt idx="1">
                  <c:v>-2</c:v>
                </c:pt>
                <c:pt idx="2">
                  <c:v>-3</c:v>
                </c:pt>
                <c:pt idx="3">
                  <c:v>-3</c:v>
                </c:pt>
              </c:numCache>
            </c:numRef>
          </c:yVal>
          <c:smooth val="0"/>
        </c:ser>
        <c:axId val="9107253"/>
        <c:axId val="14856414"/>
      </c:scatterChart>
      <c:valAx>
        <c:axId val="9107253"/>
        <c:scaling>
          <c:orientation val="minMax"/>
          <c:max val="1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Body Station, In Aft of Nose Tip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4856414"/>
        <c:crosses val="autoZero"/>
        <c:crossBetween val="midCat"/>
        <c:dispUnits/>
        <c:majorUnit val="10"/>
      </c:valAx>
      <c:valAx>
        <c:axId val="14856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Diameter, 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910725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37</xdr:row>
      <xdr:rowOff>9525</xdr:rowOff>
    </xdr:from>
    <xdr:to>
      <xdr:col>12</xdr:col>
      <xdr:colOff>247650</xdr:colOff>
      <xdr:row>61</xdr:row>
      <xdr:rowOff>0</xdr:rowOff>
    </xdr:to>
    <xdr:graphicFrame>
      <xdr:nvGraphicFramePr>
        <xdr:cNvPr id="1" name="Chart 1"/>
        <xdr:cNvGraphicFramePr/>
      </xdr:nvGraphicFramePr>
      <xdr:xfrm>
        <a:off x="5534025" y="6762750"/>
        <a:ext cx="65627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37</xdr:row>
      <xdr:rowOff>0</xdr:rowOff>
    </xdr:from>
    <xdr:to>
      <xdr:col>22</xdr:col>
      <xdr:colOff>657225</xdr:colOff>
      <xdr:row>60</xdr:row>
      <xdr:rowOff>152400</xdr:rowOff>
    </xdr:to>
    <xdr:graphicFrame>
      <xdr:nvGraphicFramePr>
        <xdr:cNvPr id="2" name="Chart 2"/>
        <xdr:cNvGraphicFramePr/>
      </xdr:nvGraphicFramePr>
      <xdr:xfrm>
        <a:off x="12820650" y="6753225"/>
        <a:ext cx="668655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62</xdr:row>
      <xdr:rowOff>142875</xdr:rowOff>
    </xdr:from>
    <xdr:to>
      <xdr:col>12</xdr:col>
      <xdr:colOff>266700</xdr:colOff>
      <xdr:row>86</xdr:row>
      <xdr:rowOff>133350</xdr:rowOff>
    </xdr:to>
    <xdr:graphicFrame>
      <xdr:nvGraphicFramePr>
        <xdr:cNvPr id="3" name="Chart 3"/>
        <xdr:cNvGraphicFramePr/>
      </xdr:nvGraphicFramePr>
      <xdr:xfrm>
        <a:off x="5524500" y="10944225"/>
        <a:ext cx="6591300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63</xdr:row>
      <xdr:rowOff>0</xdr:rowOff>
    </xdr:from>
    <xdr:to>
      <xdr:col>22</xdr:col>
      <xdr:colOff>695325</xdr:colOff>
      <xdr:row>86</xdr:row>
      <xdr:rowOff>152400</xdr:rowOff>
    </xdr:to>
    <xdr:graphicFrame>
      <xdr:nvGraphicFramePr>
        <xdr:cNvPr id="4" name="Chart 4"/>
        <xdr:cNvGraphicFramePr/>
      </xdr:nvGraphicFramePr>
      <xdr:xfrm>
        <a:off x="12820650" y="10963275"/>
        <a:ext cx="6724650" cy="3876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57150</xdr:colOff>
      <xdr:row>37</xdr:row>
      <xdr:rowOff>0</xdr:rowOff>
    </xdr:from>
    <xdr:to>
      <xdr:col>32</xdr:col>
      <xdr:colOff>0</xdr:colOff>
      <xdr:row>60</xdr:row>
      <xdr:rowOff>152400</xdr:rowOff>
    </xdr:to>
    <xdr:graphicFrame>
      <xdr:nvGraphicFramePr>
        <xdr:cNvPr id="5" name="Chart 5"/>
        <xdr:cNvGraphicFramePr/>
      </xdr:nvGraphicFramePr>
      <xdr:xfrm>
        <a:off x="19745325" y="6753225"/>
        <a:ext cx="7667625" cy="3876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57150</xdr:colOff>
      <xdr:row>63</xdr:row>
      <xdr:rowOff>0</xdr:rowOff>
    </xdr:from>
    <xdr:to>
      <xdr:col>32</xdr:col>
      <xdr:colOff>0</xdr:colOff>
      <xdr:row>86</xdr:row>
      <xdr:rowOff>152400</xdr:rowOff>
    </xdr:to>
    <xdr:graphicFrame>
      <xdr:nvGraphicFramePr>
        <xdr:cNvPr id="6" name="Chart 6"/>
        <xdr:cNvGraphicFramePr/>
      </xdr:nvGraphicFramePr>
      <xdr:xfrm>
        <a:off x="19745325" y="10963275"/>
        <a:ext cx="7667625" cy="3876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D6:BE189"/>
  <sheetViews>
    <sheetView tabSelected="1" workbookViewId="0" topLeftCell="R21">
      <selection activeCell="F43" sqref="F43"/>
    </sheetView>
  </sheetViews>
  <sheetFormatPr defaultColWidth="9.140625" defaultRowHeight="12.75"/>
  <cols>
    <col min="4" max="4" width="15.57421875" style="0" customWidth="1"/>
    <col min="5" max="5" width="18.28125" style="0" customWidth="1"/>
    <col min="6" max="6" width="21.57421875" style="0" customWidth="1"/>
    <col min="7" max="7" width="15.28125" style="0" customWidth="1"/>
    <col min="8" max="8" width="30.28125" style="0" customWidth="1"/>
    <col min="9" max="9" width="16.7109375" style="0" customWidth="1"/>
    <col min="10" max="10" width="10.8515625" style="0" customWidth="1"/>
    <col min="11" max="11" width="9.8515625" style="0" customWidth="1"/>
    <col min="12" max="12" width="11.8515625" style="0" customWidth="1"/>
    <col min="13" max="13" width="14.57421875" style="0" customWidth="1"/>
    <col min="15" max="15" width="8.57421875" style="0" customWidth="1"/>
    <col min="16" max="16" width="9.57421875" style="0" customWidth="1"/>
    <col min="17" max="17" width="8.8515625" style="0" customWidth="1"/>
    <col min="19" max="19" width="14.421875" style="0" customWidth="1"/>
    <col min="20" max="20" width="8.8515625" style="0" customWidth="1"/>
    <col min="21" max="21" width="8.140625" style="0" customWidth="1"/>
    <col min="22" max="22" width="13.7109375" style="0" customWidth="1"/>
    <col min="23" max="23" width="12.57421875" style="0" customWidth="1"/>
    <col min="24" max="24" width="13.140625" style="0" customWidth="1"/>
    <col min="25" max="25" width="15.00390625" style="0" customWidth="1"/>
    <col min="26" max="26" width="10.57421875" style="0" customWidth="1"/>
    <col min="27" max="27" width="18.57421875" style="0" customWidth="1"/>
    <col min="28" max="28" width="10.421875" style="0" customWidth="1"/>
    <col min="29" max="29" width="13.8515625" style="0" customWidth="1"/>
    <col min="30" max="30" width="9.421875" style="0" customWidth="1"/>
    <col min="31" max="31" width="15.00390625" style="0" customWidth="1"/>
    <col min="32" max="32" width="9.8515625" style="0" customWidth="1"/>
    <col min="34" max="34" width="8.57421875" style="0" customWidth="1"/>
    <col min="56" max="56" width="9.8515625" style="0" customWidth="1"/>
  </cols>
  <sheetData>
    <row r="6" spans="4:20" ht="18">
      <c r="D6" s="1" t="s">
        <v>2</v>
      </c>
      <c r="G6" s="1" t="s">
        <v>3</v>
      </c>
      <c r="H6" s="1"/>
      <c r="N6" s="1" t="s">
        <v>5</v>
      </c>
      <c r="T6" s="1" t="s">
        <v>18</v>
      </c>
    </row>
    <row r="8" spans="4:57" ht="37.5" customHeight="1">
      <c r="D8" s="23" t="s">
        <v>0</v>
      </c>
      <c r="E8" s="23" t="s">
        <v>1</v>
      </c>
      <c r="F8" s="23" t="s">
        <v>11</v>
      </c>
      <c r="G8" s="23" t="s">
        <v>9</v>
      </c>
      <c r="H8" s="23" t="s">
        <v>26</v>
      </c>
      <c r="I8" s="23" t="s">
        <v>4</v>
      </c>
      <c r="J8" s="23" t="s">
        <v>65</v>
      </c>
      <c r="K8" s="26" t="s">
        <v>64</v>
      </c>
      <c r="L8" s="23" t="s">
        <v>10</v>
      </c>
      <c r="M8" s="23" t="s">
        <v>63</v>
      </c>
      <c r="N8" s="23" t="s">
        <v>62</v>
      </c>
      <c r="O8" s="23" t="s">
        <v>61</v>
      </c>
      <c r="P8" s="23" t="s">
        <v>60</v>
      </c>
      <c r="Q8" s="23" t="s">
        <v>59</v>
      </c>
      <c r="R8" s="23" t="s">
        <v>7</v>
      </c>
      <c r="S8" s="23" t="s">
        <v>58</v>
      </c>
      <c r="T8" s="23" t="s">
        <v>56</v>
      </c>
      <c r="U8" s="23" t="s">
        <v>55</v>
      </c>
      <c r="V8" s="23" t="s">
        <v>53</v>
      </c>
      <c r="W8" s="23" t="s">
        <v>51</v>
      </c>
      <c r="Y8" s="23" t="s">
        <v>19</v>
      </c>
      <c r="Z8" s="23" t="s">
        <v>49</v>
      </c>
      <c r="AA8" s="23" t="s">
        <v>20</v>
      </c>
      <c r="AB8" s="23" t="s">
        <v>21</v>
      </c>
      <c r="AC8" s="23" t="s">
        <v>22</v>
      </c>
      <c r="AD8" s="23" t="s">
        <v>48</v>
      </c>
      <c r="AE8" s="23" t="s">
        <v>19</v>
      </c>
      <c r="AF8" s="23" t="s">
        <v>23</v>
      </c>
      <c r="AG8" s="24" t="s">
        <v>34</v>
      </c>
      <c r="AH8" s="24" t="s">
        <v>47</v>
      </c>
      <c r="AI8" s="23" t="s">
        <v>46</v>
      </c>
      <c r="AJ8" s="23" t="s">
        <v>45</v>
      </c>
      <c r="AK8" s="23" t="s">
        <v>24</v>
      </c>
      <c r="AL8" s="23" t="s">
        <v>27</v>
      </c>
      <c r="AM8" s="23" t="s">
        <v>27</v>
      </c>
      <c r="AN8" s="23" t="s">
        <v>28</v>
      </c>
      <c r="AO8" s="23" t="s">
        <v>25</v>
      </c>
      <c r="AP8" s="23" t="s">
        <v>44</v>
      </c>
      <c r="AQ8" s="25" t="s">
        <v>29</v>
      </c>
      <c r="AR8" s="25" t="s">
        <v>43</v>
      </c>
      <c r="AS8" s="25" t="s">
        <v>42</v>
      </c>
      <c r="AT8" s="25" t="s">
        <v>41</v>
      </c>
      <c r="AU8" s="25" t="s">
        <v>40</v>
      </c>
      <c r="AV8" s="25" t="s">
        <v>39</v>
      </c>
      <c r="AW8" s="24" t="s">
        <v>38</v>
      </c>
      <c r="AX8" s="25" t="s">
        <v>37</v>
      </c>
      <c r="AY8" s="25" t="s">
        <v>36</v>
      </c>
      <c r="AZ8" s="23" t="s">
        <v>35</v>
      </c>
      <c r="BA8" s="24" t="s">
        <v>34</v>
      </c>
      <c r="BB8" s="21"/>
      <c r="BC8" s="22"/>
      <c r="BD8" s="23" t="s">
        <v>33</v>
      </c>
      <c r="BE8" s="23" t="s">
        <v>32</v>
      </c>
    </row>
    <row r="9" spans="4:57" ht="12.75">
      <c r="D9" s="2">
        <v>2</v>
      </c>
      <c r="E9" s="13">
        <v>2000000</v>
      </c>
      <c r="F9" s="2">
        <v>59</v>
      </c>
      <c r="G9" s="2">
        <v>0</v>
      </c>
      <c r="H9" s="2">
        <v>0</v>
      </c>
      <c r="I9" s="2">
        <v>0</v>
      </c>
      <c r="J9" s="20">
        <f>PI()*K9^2/4</f>
        <v>0.19634954084936207</v>
      </c>
      <c r="K9" s="20">
        <f>2*MAX(I9:I28)/12</f>
        <v>0.5</v>
      </c>
      <c r="L9" s="7" t="s">
        <v>8</v>
      </c>
      <c r="M9" s="8" t="s">
        <v>8</v>
      </c>
      <c r="N9" s="5" t="s">
        <v>6</v>
      </c>
      <c r="O9" s="6" t="s">
        <v>6</v>
      </c>
      <c r="P9" s="6" t="s">
        <v>6</v>
      </c>
      <c r="Q9" s="12" t="s">
        <v>6</v>
      </c>
      <c r="R9" s="14" t="s">
        <v>6</v>
      </c>
      <c r="S9" s="10"/>
      <c r="T9" s="2">
        <v>0.45</v>
      </c>
      <c r="U9" s="2">
        <v>2.2</v>
      </c>
      <c r="V9" s="2">
        <v>38</v>
      </c>
      <c r="W9" s="9">
        <f>V9/12</f>
        <v>3.1666666666666665</v>
      </c>
      <c r="Y9" s="6">
        <v>0</v>
      </c>
      <c r="Z9">
        <v>1.2</v>
      </c>
      <c r="AA9" s="17">
        <v>0</v>
      </c>
      <c r="AB9">
        <v>1</v>
      </c>
      <c r="AC9">
        <v>1</v>
      </c>
      <c r="AD9">
        <v>0.53</v>
      </c>
      <c r="AE9">
        <v>0</v>
      </c>
      <c r="AF9">
        <v>0.69</v>
      </c>
      <c r="AG9">
        <v>0</v>
      </c>
      <c r="AH9">
        <f>AG9*PI()/180</f>
        <v>0</v>
      </c>
      <c r="AI9">
        <f>$D$9*SIN(AH9)</f>
        <v>0</v>
      </c>
      <c r="AJ9" s="17">
        <f>$E$9*$Q$10*SIN(AH9)/$K$9</f>
        <v>0</v>
      </c>
      <c r="AK9">
        <f>interpfn($Y$9:$Z$36,AI9,2)</f>
        <v>1.2</v>
      </c>
      <c r="AL9">
        <f>interpfn($AA$9:$AB$27,AJ9,2)</f>
        <v>1</v>
      </c>
      <c r="AM9">
        <f>IF(AI9&gt;0.45,1,AL9)</f>
        <v>1</v>
      </c>
      <c r="AN9">
        <f>interpfn(AC9:AD24,R10,2)</f>
        <v>0.7517511461364198</v>
      </c>
      <c r="AO9">
        <f>interpfn($AE$9:$AF$22,AI9,2)</f>
        <v>0.69</v>
      </c>
      <c r="AP9">
        <f>AK9*AM9</f>
        <v>1.2</v>
      </c>
      <c r="AQ9">
        <f>$AN$9*AO9</f>
        <v>0.5187082908341296</v>
      </c>
      <c r="AR9" s="9">
        <f>3*PI()*AQ9*AP9*O29/(8*$J$9)</f>
        <v>0.2309448913344571</v>
      </c>
      <c r="AS9">
        <f>$T$9*(COS(AH9))^2+$AR$9*(SIN(AH9))^2</f>
        <v>0.45</v>
      </c>
      <c r="AT9">
        <f>($U$9/2)*(2*COS(2*AH9)*COS(AH9/2)-SIN(2*AH9)*SIN(AH9/2)/2)+2*AQ9*AP9*$N$29*SIN(AH9)*COS(AH9)/$J$9</f>
        <v>2.2</v>
      </c>
      <c r="AU9">
        <f>($U$9/2)*(SIN(2*AH9)*COS(AH9/2))+AQ9*AP9*$N$29*(SIN(AH9))^2/$J$9</f>
        <v>0</v>
      </c>
      <c r="AV9">
        <f>($U$9*($F$9/12-$W$9)/(2*$K$9))*(2*COS(2*AH9)*COS(AH9/2)-SIN(2*AH9)*SIN(AH9/2)/2)+2*AP9*AQ9*$N$29*($F$9/12-$S$10)*SIN(AH9)*COS(AH9)/($J$9*$K$9)</f>
        <v>7.700000000000003</v>
      </c>
      <c r="AW9">
        <f>AG9</f>
        <v>0</v>
      </c>
      <c r="AX9">
        <f>$U$9*($F$9/12-$W$9)/(2*$K$9)*SIN(2*AH9)*COS(AH9/2)+AP9*AQ9*$N$29*($F$9/12-$S$10)*(SIN(AH9))^2/($J$9*$K$9)</f>
        <v>0</v>
      </c>
      <c r="AY9">
        <f>AS9*COS(AH9)+AU9*SIN(AH9)</f>
        <v>0.45</v>
      </c>
      <c r="AZ9">
        <f aca="true" t="shared" si="0" ref="AZ9:AZ72">AX9</f>
        <v>0</v>
      </c>
      <c r="BA9">
        <f aca="true" t="shared" si="1" ref="BA9:BA40">AW9</f>
        <v>0</v>
      </c>
      <c r="BB9">
        <f>IF(AND(AV9&lt;0,AZ9*AZ10&lt;0),BA9+(BA10-BA9)*AZ9/(AZ10-AZ9),"")</f>
      </c>
      <c r="BC9">
        <f>IF(AND(AV9&lt;0,AZ9*AZ10&lt;0),AY9+(AY10-AY9)*AZ9/(AZ10-AZ9),"")</f>
      </c>
      <c r="BD9" s="9">
        <f>SUM(BB9:BB189)</f>
        <v>61.42751271859128</v>
      </c>
      <c r="BE9" s="9">
        <f>SUM(BC9:BC1899)</f>
        <v>17.3884305881058</v>
      </c>
    </row>
    <row r="10" spans="7:55" ht="12.75">
      <c r="G10" s="2">
        <v>1</v>
      </c>
      <c r="H10" s="2">
        <v>14</v>
      </c>
      <c r="I10" s="2">
        <v>2</v>
      </c>
      <c r="J10" s="19"/>
      <c r="K10" s="19"/>
      <c r="L10" s="4">
        <f>(H10-H9)/12</f>
        <v>1.1666666666666667</v>
      </c>
      <c r="M10" s="3">
        <f>ATAN((I10-I9)/(12*L10))</f>
        <v>0.1418970546041639</v>
      </c>
      <c r="N10" s="3">
        <f>(I9+I10)*L10*(COS(M10)^2)/12</f>
        <v>0.1905555555555556</v>
      </c>
      <c r="O10" s="3">
        <f>(I9+I10)*L10*COS(M10)*SIN(M10)/12</f>
        <v>0.02722222222222222</v>
      </c>
      <c r="P10">
        <f>L10^2*(I9+2*I10)*(COS(M10))^2/36+H9*(I9+I10)*L10*(COS(M10)^2)/144</f>
        <v>0.14820987654320994</v>
      </c>
      <c r="Q10" s="9">
        <f>12*N29/L29</f>
        <v>0.4422554605887939</v>
      </c>
      <c r="R10" s="9">
        <f>L29^2/(144*N29)</f>
        <v>20.350229227283954</v>
      </c>
      <c r="S10" s="9">
        <f>P29/N29</f>
        <v>4.986011349822427</v>
      </c>
      <c r="Y10">
        <v>0.1</v>
      </c>
      <c r="Z10">
        <v>1.2</v>
      </c>
      <c r="AA10" s="17">
        <v>80000</v>
      </c>
      <c r="AB10">
        <v>1</v>
      </c>
      <c r="AC10">
        <v>2</v>
      </c>
      <c r="AD10">
        <v>0.56</v>
      </c>
      <c r="AE10">
        <v>0.2</v>
      </c>
      <c r="AF10">
        <v>0.7</v>
      </c>
      <c r="AG10">
        <f>AG9+1</f>
        <v>1</v>
      </c>
      <c r="AH10">
        <f aca="true" t="shared" si="2" ref="AH10:AH73">AG10*PI()/180</f>
        <v>0.017453292519943295</v>
      </c>
      <c r="AI10">
        <f>$D$9*SIN(AH10)</f>
        <v>0.03490481287456702</v>
      </c>
      <c r="AJ10" s="17">
        <f aca="true" t="shared" si="3" ref="AJ10:AJ73">$E$9*$Q$10*SIN(AH10)/$K$9</f>
        <v>30873.688189214605</v>
      </c>
      <c r="AK10">
        <f>interpfn($Y$9:$Z$36,AI10,2)</f>
        <v>1.2</v>
      </c>
      <c r="AL10">
        <f aca="true" t="shared" si="4" ref="AL10:AL73">interpfn($AA$9:$AB$27,AJ10,2)</f>
        <v>1</v>
      </c>
      <c r="AM10">
        <f aca="true" t="shared" si="5" ref="AM10:AM73">IF(AI10&gt;0.45,1,AL10)</f>
        <v>1</v>
      </c>
      <c r="AO10">
        <f aca="true" t="shared" si="6" ref="AO10:AO73">interpfn($AE$9:$AF$22,AI10,2)</f>
        <v>0.6917452406437283</v>
      </c>
      <c r="AP10">
        <f aca="true" t="shared" si="7" ref="AP10:AP73">AK10*AM10</f>
        <v>1.2</v>
      </c>
      <c r="AQ10">
        <f aca="true" t="shared" si="8" ref="AQ10:AQ73">$AN$9*AO10</f>
        <v>0.5200202774883363</v>
      </c>
      <c r="AS10">
        <f aca="true" t="shared" si="9" ref="AS10:AS73">$T$9*(COS(AH10))^2+$AR$9*(SIN(AH10))^2</f>
        <v>0.44993327877323597</v>
      </c>
      <c r="AT10">
        <f aca="true" t="shared" si="10" ref="AT10:AT73">($U$9/2)*(2*COS(2*AH10)*COS(AH10/2)-SIN(2*AH10)*SIN(AH10/2)/2)+2*AQ10*AP10*$N$29*SIN(AH10)*COS(AH10)/$J$9</f>
        <v>2.639884001053344</v>
      </c>
      <c r="AU10">
        <f aca="true" t="shared" si="11" ref="AU10:AU73">($U$9/2)*(SIN(2*AH10)*COS(AH10/2))+AQ10*AP10*$N$29*(SIN(AH10))^2/$J$9</f>
        <v>0.04224097553443963</v>
      </c>
      <c r="AV10">
        <f aca="true" t="shared" si="12" ref="AV10:AV73">($U$9*($F$9/12-$W$9)/(2*$K$9))*(2*COS(2*AH10)*COS(AH10/2)-SIN(2*AH10)*SIN(AH10/2)/2)+2*AP10*AQ10*$N$29*($F$9/12-$S$10)*SIN(AH10)*COS(AH10)/($J$9*$K$9)</f>
        <v>7.633202148307496</v>
      </c>
      <c r="AW10">
        <f aca="true" t="shared" si="13" ref="AW10:AW73">AG10</f>
        <v>1</v>
      </c>
      <c r="AX10">
        <f aca="true" t="shared" si="14" ref="AX10:AX73">$U$9*($F$9/12-$W$9)/(2*$K$9)*SIN(2*AH10)*COS(AH10/2)+AP10*AQ10*$N$29*($F$9/12-$S$10)*(SIN(AH10))^2/($J$9*$K$9)</f>
        <v>0.13382357730263672</v>
      </c>
      <c r="AY10">
        <f aca="true" t="shared" si="15" ref="AY10:AY73">AS10*COS(AH10)+AU10*SIN(AH10)</f>
        <v>0.45060195842891243</v>
      </c>
      <c r="AZ10">
        <f t="shared" si="0"/>
        <v>0.13382357730263672</v>
      </c>
      <c r="BA10">
        <f t="shared" si="1"/>
        <v>1</v>
      </c>
      <c r="BB10">
        <f aca="true" t="shared" si="16" ref="BB10:BB73">IF(AND(AV10&lt;0,AZ10*AZ11&lt;0),BA10+(BA11-BA10)*AZ10/(AZ11-AZ10),"")</f>
      </c>
      <c r="BC10">
        <f aca="true" t="shared" si="17" ref="BC10:BC73">IF(AND(AV10&lt;0,AZ10*AZ11&lt;0),AY10+(AY11-AY10)*AZ10/(AZ11-AZ10),"")</f>
      </c>
    </row>
    <row r="11" spans="4:55" ht="12.75">
      <c r="D11">
        <f>H9</f>
        <v>0</v>
      </c>
      <c r="E11">
        <f>I9</f>
        <v>0</v>
      </c>
      <c r="F11">
        <f>-I9</f>
        <v>0</v>
      </c>
      <c r="G11" s="2">
        <v>2</v>
      </c>
      <c r="H11" s="2">
        <v>32</v>
      </c>
      <c r="I11" s="2">
        <v>3</v>
      </c>
      <c r="J11" s="15"/>
      <c r="K11" s="15"/>
      <c r="L11" s="4">
        <f aca="true" t="shared" si="18" ref="L11:L28">(H11-H10)/12</f>
        <v>1.5</v>
      </c>
      <c r="M11" s="3">
        <f>ATAN((I11-I10)/(12*L11))</f>
        <v>0.05549850524571683</v>
      </c>
      <c r="N11" s="3">
        <f aca="true" t="shared" si="19" ref="N11:N28">(I10+I11)*L11*(COS(M11)^2)/12</f>
        <v>0.623076923076923</v>
      </c>
      <c r="O11" s="3">
        <f aca="true" t="shared" si="20" ref="O11:O28">(I10+I11)*L11*COS(M11)*SIN(M11)/12</f>
        <v>0.03461538461538461</v>
      </c>
      <c r="P11">
        <f aca="true" t="shared" si="21" ref="P11:P28">L11^2*(I10+2*I11)*(COS(M11))^2/36+H10*(I10+I11)*L11*(COS(M11)^2)/144</f>
        <v>1.2253846153846153</v>
      </c>
      <c r="Y11">
        <v>0.2</v>
      </c>
      <c r="Z11">
        <v>1.21</v>
      </c>
      <c r="AA11" s="17">
        <v>100000</v>
      </c>
      <c r="AB11">
        <v>1</v>
      </c>
      <c r="AC11">
        <v>3</v>
      </c>
      <c r="AD11">
        <v>0.58</v>
      </c>
      <c r="AE11">
        <v>0.4</v>
      </c>
      <c r="AF11">
        <v>0.73</v>
      </c>
      <c r="AG11">
        <f aca="true" t="shared" si="22" ref="AG11:AG74">AG10+1</f>
        <v>2</v>
      </c>
      <c r="AH11">
        <f t="shared" si="2"/>
        <v>0.03490658503988659</v>
      </c>
      <c r="AI11">
        <f aca="true" t="shared" si="23" ref="AI11:AI74">$D$9*SIN(AH11)</f>
        <v>0.06979899340500194</v>
      </c>
      <c r="AJ11" s="17">
        <f t="shared" si="3"/>
        <v>61737.971953926644</v>
      </c>
      <c r="AK11">
        <f aca="true" t="shared" si="24" ref="AK11:AK74">interpfn($Y$9:$Z$36,AI11,2)</f>
        <v>1.2</v>
      </c>
      <c r="AL11">
        <f t="shared" si="4"/>
        <v>1</v>
      </c>
      <c r="AM11">
        <f t="shared" si="5"/>
        <v>1</v>
      </c>
      <c r="AO11">
        <f t="shared" si="6"/>
        <v>0.69348994967025</v>
      </c>
      <c r="AP11">
        <f t="shared" si="7"/>
        <v>1.2</v>
      </c>
      <c r="AQ11">
        <f t="shared" si="8"/>
        <v>0.5213318644986985</v>
      </c>
      <c r="AS11">
        <f t="shared" si="9"/>
        <v>0.44973319638248105</v>
      </c>
      <c r="AT11">
        <f t="shared" si="10"/>
        <v>3.0782756209282733</v>
      </c>
      <c r="AU11">
        <f t="shared" si="11"/>
        <v>0.09216656379945894</v>
      </c>
      <c r="AV11">
        <f t="shared" si="12"/>
        <v>7.5550398069662625</v>
      </c>
      <c r="AW11">
        <f t="shared" si="13"/>
        <v>2</v>
      </c>
      <c r="AX11">
        <f t="shared" si="14"/>
        <v>0.26637930666474985</v>
      </c>
      <c r="AY11">
        <f t="shared" si="15"/>
        <v>0.4526757977600292</v>
      </c>
      <c r="AZ11">
        <f t="shared" si="0"/>
        <v>0.26637930666474985</v>
      </c>
      <c r="BA11">
        <f t="shared" si="1"/>
        <v>2</v>
      </c>
      <c r="BB11">
        <f t="shared" si="16"/>
      </c>
      <c r="BC11">
        <f t="shared" si="17"/>
      </c>
    </row>
    <row r="12" spans="4:55" ht="12.75">
      <c r="D12">
        <f>H10</f>
        <v>14</v>
      </c>
      <c r="E12">
        <f aca="true" t="shared" si="25" ref="E12:E18">I10</f>
        <v>2</v>
      </c>
      <c r="F12">
        <f aca="true" t="shared" si="26" ref="F12:F18">-I10</f>
        <v>-2</v>
      </c>
      <c r="G12" s="2">
        <v>3</v>
      </c>
      <c r="H12" s="2">
        <v>108</v>
      </c>
      <c r="I12" s="2">
        <v>3</v>
      </c>
      <c r="J12" s="15"/>
      <c r="K12" s="15"/>
      <c r="L12" s="4">
        <f t="shared" si="18"/>
        <v>6.333333333333333</v>
      </c>
      <c r="M12" s="3">
        <f>ATAN((I12-I11)/(12*L12))</f>
        <v>0</v>
      </c>
      <c r="N12" s="3">
        <f t="shared" si="19"/>
        <v>3.1666666666666665</v>
      </c>
      <c r="O12" s="3">
        <f t="shared" si="20"/>
        <v>0</v>
      </c>
      <c r="P12">
        <f t="shared" si="21"/>
        <v>18.47222222222222</v>
      </c>
      <c r="Y12">
        <v>0.3</v>
      </c>
      <c r="Z12">
        <v>1.23</v>
      </c>
      <c r="AA12" s="17">
        <v>150000</v>
      </c>
      <c r="AB12">
        <v>0.992</v>
      </c>
      <c r="AC12">
        <v>4</v>
      </c>
      <c r="AD12">
        <v>0.6</v>
      </c>
      <c r="AE12">
        <v>0.5</v>
      </c>
      <c r="AF12">
        <v>0.76</v>
      </c>
      <c r="AG12">
        <f t="shared" si="22"/>
        <v>3</v>
      </c>
      <c r="AH12">
        <f t="shared" si="2"/>
        <v>0.05235987755982988</v>
      </c>
      <c r="AI12">
        <f t="shared" si="23"/>
        <v>0.10467191248588766</v>
      </c>
      <c r="AJ12" s="17">
        <f t="shared" si="3"/>
        <v>92583.44973431235</v>
      </c>
      <c r="AK12">
        <f t="shared" si="24"/>
        <v>1.2004671912485887</v>
      </c>
      <c r="AL12">
        <f t="shared" si="4"/>
        <v>1</v>
      </c>
      <c r="AM12">
        <f t="shared" si="5"/>
        <v>1</v>
      </c>
      <c r="AO12">
        <f t="shared" si="6"/>
        <v>0.6952335956242943</v>
      </c>
      <c r="AP12">
        <f t="shared" si="7"/>
        <v>1.2004671912485887</v>
      </c>
      <c r="AQ12">
        <f t="shared" si="8"/>
        <v>0.5226426523431075</v>
      </c>
      <c r="AS12">
        <f t="shared" si="9"/>
        <v>0.4493999965973079</v>
      </c>
      <c r="AT12">
        <f t="shared" si="10"/>
        <v>3.515154275547531</v>
      </c>
      <c r="AU12">
        <f t="shared" si="11"/>
        <v>0.14977895221694734</v>
      </c>
      <c r="AV12">
        <f t="shared" si="12"/>
        <v>7.465545121899826</v>
      </c>
      <c r="AW12">
        <f t="shared" si="13"/>
        <v>3</v>
      </c>
      <c r="AX12">
        <f t="shared" si="14"/>
        <v>0.3974651517645874</v>
      </c>
      <c r="AY12">
        <f t="shared" si="15"/>
        <v>0.45662293421001676</v>
      </c>
      <c r="AZ12">
        <f t="shared" si="0"/>
        <v>0.3974651517645874</v>
      </c>
      <c r="BA12">
        <f t="shared" si="1"/>
        <v>3</v>
      </c>
      <c r="BB12">
        <f t="shared" si="16"/>
      </c>
      <c r="BC12">
        <f t="shared" si="17"/>
      </c>
    </row>
    <row r="13" spans="4:55" ht="36" customHeight="1">
      <c r="D13">
        <f>H11</f>
        <v>32</v>
      </c>
      <c r="E13">
        <f t="shared" si="25"/>
        <v>3</v>
      </c>
      <c r="F13">
        <f t="shared" si="26"/>
        <v>-3</v>
      </c>
      <c r="G13" s="2"/>
      <c r="H13" s="2"/>
      <c r="I13" s="2"/>
      <c r="J13" s="15"/>
      <c r="K13" s="15"/>
      <c r="L13" s="4">
        <v>0</v>
      </c>
      <c r="M13" s="3">
        <v>0</v>
      </c>
      <c r="N13" s="3">
        <f t="shared" si="19"/>
        <v>0</v>
      </c>
      <c r="O13" s="3">
        <f t="shared" si="20"/>
        <v>0</v>
      </c>
      <c r="P13">
        <f t="shared" si="21"/>
        <v>0</v>
      </c>
      <c r="T13" s="23" t="s">
        <v>57</v>
      </c>
      <c r="U13" s="23" t="s">
        <v>50</v>
      </c>
      <c r="V13" s="23" t="s">
        <v>54</v>
      </c>
      <c r="W13" s="23" t="s">
        <v>52</v>
      </c>
      <c r="X13" s="23" t="s">
        <v>50</v>
      </c>
      <c r="Y13">
        <v>0.4</v>
      </c>
      <c r="Z13">
        <v>1.27</v>
      </c>
      <c r="AA13" s="17">
        <v>200000</v>
      </c>
      <c r="AB13">
        <v>0.95</v>
      </c>
      <c r="AC13">
        <v>5</v>
      </c>
      <c r="AD13">
        <v>0.62</v>
      </c>
      <c r="AE13">
        <v>0.6</v>
      </c>
      <c r="AF13">
        <v>0.82</v>
      </c>
      <c r="AG13">
        <f t="shared" si="22"/>
        <v>4</v>
      </c>
      <c r="AH13">
        <f t="shared" si="2"/>
        <v>0.06981317007977318</v>
      </c>
      <c r="AI13">
        <f t="shared" si="23"/>
        <v>0.1395129474882506</v>
      </c>
      <c r="AJ13" s="17">
        <f t="shared" si="3"/>
        <v>123400.72569903298</v>
      </c>
      <c r="AK13">
        <f t="shared" si="24"/>
        <v>1.2039512947488251</v>
      </c>
      <c r="AL13">
        <f t="shared" si="4"/>
        <v>0.9962558838881547</v>
      </c>
      <c r="AM13">
        <f t="shared" si="5"/>
        <v>0.9962558838881547</v>
      </c>
      <c r="AO13">
        <f t="shared" si="6"/>
        <v>0.6969756473744125</v>
      </c>
      <c r="AP13">
        <f t="shared" si="7"/>
        <v>1.199443561308279</v>
      </c>
      <c r="AQ13">
        <f t="shared" si="8"/>
        <v>0.5239522417428878</v>
      </c>
      <c r="AS13">
        <f t="shared" si="9"/>
        <v>0.4489340853703295</v>
      </c>
      <c r="AT13">
        <f t="shared" si="10"/>
        <v>3.9476071948599936</v>
      </c>
      <c r="AU13">
        <f t="shared" si="11"/>
        <v>0.21498782969513597</v>
      </c>
      <c r="AV13">
        <f t="shared" si="12"/>
        <v>7.365170822798159</v>
      </c>
      <c r="AW13">
        <f t="shared" si="13"/>
        <v>4</v>
      </c>
      <c r="AX13">
        <f t="shared" si="14"/>
        <v>0.5268925860636032</v>
      </c>
      <c r="AY13">
        <f t="shared" si="15"/>
        <v>0.4628372973991508</v>
      </c>
      <c r="AZ13">
        <f t="shared" si="0"/>
        <v>0.5268925860636032</v>
      </c>
      <c r="BA13">
        <f t="shared" si="1"/>
        <v>4</v>
      </c>
      <c r="BB13">
        <f t="shared" si="16"/>
      </c>
      <c r="BC13">
        <f t="shared" si="17"/>
      </c>
    </row>
    <row r="14" spans="4:55" ht="12.75">
      <c r="D14">
        <f>H12</f>
        <v>108</v>
      </c>
      <c r="E14">
        <f t="shared" si="25"/>
        <v>3</v>
      </c>
      <c r="F14">
        <f t="shared" si="26"/>
        <v>-3</v>
      </c>
      <c r="G14" s="2"/>
      <c r="H14" s="2"/>
      <c r="I14" s="2"/>
      <c r="J14" s="15"/>
      <c r="K14" s="15"/>
      <c r="L14" s="4">
        <f t="shared" si="18"/>
        <v>0</v>
      </c>
      <c r="M14" s="3">
        <v>0</v>
      </c>
      <c r="N14" s="3">
        <f t="shared" si="19"/>
        <v>0</v>
      </c>
      <c r="O14" s="3">
        <f t="shared" si="20"/>
        <v>0</v>
      </c>
      <c r="P14">
        <f t="shared" si="21"/>
        <v>0</v>
      </c>
      <c r="T14" s="2">
        <v>1.68</v>
      </c>
      <c r="U14" s="2">
        <v>2</v>
      </c>
      <c r="V14" s="2">
        <v>14</v>
      </c>
      <c r="W14" s="9">
        <f>(L29-V14)/12</f>
        <v>7.833333333333333</v>
      </c>
      <c r="X14" s="9">
        <f>-U14</f>
        <v>-2</v>
      </c>
      <c r="Y14" s="4">
        <v>0.5</v>
      </c>
      <c r="Z14">
        <v>1.36</v>
      </c>
      <c r="AA14" s="17">
        <v>300000</v>
      </c>
      <c r="AB14">
        <v>0.767</v>
      </c>
      <c r="AC14">
        <v>6</v>
      </c>
      <c r="AD14">
        <v>0.635</v>
      </c>
      <c r="AE14">
        <v>0.7</v>
      </c>
      <c r="AF14">
        <v>0.9</v>
      </c>
      <c r="AG14">
        <f t="shared" si="22"/>
        <v>5</v>
      </c>
      <c r="AH14">
        <f t="shared" si="2"/>
        <v>0.08726646259971647</v>
      </c>
      <c r="AI14">
        <f t="shared" si="23"/>
        <v>0.17431148549531633</v>
      </c>
      <c r="AJ14" s="17">
        <f t="shared" si="3"/>
        <v>154180.412607296</v>
      </c>
      <c r="AK14">
        <f t="shared" si="24"/>
        <v>1.2074311485495315</v>
      </c>
      <c r="AL14">
        <f t="shared" si="4"/>
        <v>0.9884884534098713</v>
      </c>
      <c r="AM14">
        <f t="shared" si="5"/>
        <v>0.9884884534098713</v>
      </c>
      <c r="AO14">
        <f t="shared" si="6"/>
        <v>0.6987155742747657</v>
      </c>
      <c r="AP14">
        <f t="shared" si="7"/>
        <v>1.193531748628631</v>
      </c>
      <c r="AQ14">
        <f t="shared" si="8"/>
        <v>0.5252602337844219</v>
      </c>
      <c r="AS14">
        <f t="shared" si="9"/>
        <v>0.44833603034260777</v>
      </c>
      <c r="AT14">
        <f t="shared" si="10"/>
        <v>4.3671570319346715</v>
      </c>
      <c r="AU14">
        <f t="shared" si="11"/>
        <v>0.28736653517970073</v>
      </c>
      <c r="AV14">
        <f t="shared" si="12"/>
        <v>7.2551607667938605</v>
      </c>
      <c r="AW14">
        <f t="shared" si="13"/>
        <v>5</v>
      </c>
      <c r="AX14">
        <f t="shared" si="14"/>
        <v>0.6545207514745497</v>
      </c>
      <c r="AY14">
        <f t="shared" si="15"/>
        <v>0.4716756202052137</v>
      </c>
      <c r="AZ14">
        <f t="shared" si="0"/>
        <v>0.6545207514745497</v>
      </c>
      <c r="BA14">
        <f t="shared" si="1"/>
        <v>5</v>
      </c>
      <c r="BB14">
        <f t="shared" si="16"/>
      </c>
      <c r="BC14">
        <f t="shared" si="17"/>
      </c>
    </row>
    <row r="15" spans="4:55" ht="12.75">
      <c r="D15">
        <f>H13</f>
        <v>0</v>
      </c>
      <c r="E15">
        <f t="shared" si="25"/>
        <v>0</v>
      </c>
      <c r="F15">
        <f t="shared" si="26"/>
        <v>0</v>
      </c>
      <c r="G15" s="2"/>
      <c r="H15" s="2"/>
      <c r="I15" s="2"/>
      <c r="J15" s="15"/>
      <c r="K15" s="15"/>
      <c r="L15" s="4">
        <f t="shared" si="18"/>
        <v>0</v>
      </c>
      <c r="M15" s="3">
        <v>0</v>
      </c>
      <c r="N15" s="3">
        <f t="shared" si="19"/>
        <v>0</v>
      </c>
      <c r="O15" s="3">
        <f t="shared" si="20"/>
        <v>0</v>
      </c>
      <c r="P15">
        <f t="shared" si="21"/>
        <v>0</v>
      </c>
      <c r="Y15">
        <v>0.6</v>
      </c>
      <c r="Z15">
        <v>1.47</v>
      </c>
      <c r="AA15" s="17">
        <v>400000</v>
      </c>
      <c r="AB15">
        <v>0.442</v>
      </c>
      <c r="AC15">
        <v>8</v>
      </c>
      <c r="AD15">
        <v>0.66</v>
      </c>
      <c r="AE15">
        <v>0.8</v>
      </c>
      <c r="AF15">
        <v>0.99</v>
      </c>
      <c r="AG15">
        <f t="shared" si="22"/>
        <v>6</v>
      </c>
      <c r="AH15">
        <f t="shared" si="2"/>
        <v>0.10471975511965977</v>
      </c>
      <c r="AI15">
        <f t="shared" si="23"/>
        <v>0.20905692653530691</v>
      </c>
      <c r="AJ15" s="17">
        <f t="shared" si="3"/>
        <v>184913.1346682996</v>
      </c>
      <c r="AK15">
        <f t="shared" si="24"/>
        <v>1.2118113853070613</v>
      </c>
      <c r="AL15">
        <f t="shared" si="4"/>
        <v>0.9626729668786282</v>
      </c>
      <c r="AM15">
        <f t="shared" si="5"/>
        <v>0.9626729668786282</v>
      </c>
      <c r="AO15">
        <f t="shared" si="6"/>
        <v>0.701358538980296</v>
      </c>
      <c r="AP15">
        <f t="shared" si="7"/>
        <v>1.1665780615908492</v>
      </c>
      <c r="AQ15">
        <f t="shared" si="8"/>
        <v>0.5272470855310024</v>
      </c>
      <c r="AS15">
        <f t="shared" si="9"/>
        <v>0.44760656015207045</v>
      </c>
      <c r="AT15">
        <f t="shared" si="10"/>
        <v>4.735335459530047</v>
      </c>
      <c r="AU15">
        <f t="shared" si="11"/>
        <v>0.36462262722892524</v>
      </c>
      <c r="AV15">
        <f t="shared" si="12"/>
        <v>7.14093749717195</v>
      </c>
      <c r="AW15">
        <f t="shared" si="13"/>
        <v>6</v>
      </c>
      <c r="AX15">
        <f t="shared" si="14"/>
        <v>0.7804689113107586</v>
      </c>
      <c r="AY15">
        <f t="shared" si="15"/>
        <v>0.48326796747856415</v>
      </c>
      <c r="AZ15">
        <f t="shared" si="0"/>
        <v>0.7804689113107586</v>
      </c>
      <c r="BA15">
        <f t="shared" si="1"/>
        <v>6</v>
      </c>
      <c r="BB15">
        <f t="shared" si="16"/>
      </c>
      <c r="BC15">
        <f t="shared" si="17"/>
      </c>
    </row>
    <row r="16" spans="4:55" ht="12.75">
      <c r="D16">
        <f>G14</f>
        <v>0</v>
      </c>
      <c r="E16">
        <f t="shared" si="25"/>
        <v>0</v>
      </c>
      <c r="F16">
        <f t="shared" si="26"/>
        <v>0</v>
      </c>
      <c r="G16" s="2"/>
      <c r="H16" s="2"/>
      <c r="I16" s="2"/>
      <c r="J16" s="15"/>
      <c r="K16" s="15"/>
      <c r="L16" s="4">
        <f t="shared" si="18"/>
        <v>0</v>
      </c>
      <c r="M16" s="3">
        <v>0</v>
      </c>
      <c r="N16" s="3">
        <f t="shared" si="19"/>
        <v>0</v>
      </c>
      <c r="O16" s="3">
        <f t="shared" si="20"/>
        <v>0</v>
      </c>
      <c r="P16">
        <f t="shared" si="21"/>
        <v>0</v>
      </c>
      <c r="Y16">
        <v>0.7</v>
      </c>
      <c r="Z16">
        <v>1.59</v>
      </c>
      <c r="AA16" s="17">
        <v>500000</v>
      </c>
      <c r="AB16">
        <v>0.192</v>
      </c>
      <c r="AC16">
        <v>10</v>
      </c>
      <c r="AD16">
        <v>0.68</v>
      </c>
      <c r="AE16">
        <v>0.9</v>
      </c>
      <c r="AF16">
        <v>0.98</v>
      </c>
      <c r="AG16">
        <f t="shared" si="22"/>
        <v>7</v>
      </c>
      <c r="AH16">
        <f t="shared" si="2"/>
        <v>0.12217304763960307</v>
      </c>
      <c r="AI16">
        <f t="shared" si="23"/>
        <v>0.24373868681029495</v>
      </c>
      <c r="AJ16" s="17">
        <f t="shared" si="3"/>
        <v>215589.53039718955</v>
      </c>
      <c r="AK16">
        <f t="shared" si="24"/>
        <v>1.218747737362059</v>
      </c>
      <c r="AL16">
        <f t="shared" si="4"/>
        <v>0.9214711593731431</v>
      </c>
      <c r="AM16">
        <f t="shared" si="5"/>
        <v>0.9214711593731431</v>
      </c>
      <c r="AO16">
        <f t="shared" si="6"/>
        <v>0.7065608030215442</v>
      </c>
      <c r="AP16">
        <f t="shared" si="7"/>
        <v>1.1230408905304115</v>
      </c>
      <c r="AQ16">
        <f t="shared" si="8"/>
        <v>0.531157893486515</v>
      </c>
      <c r="AS16">
        <f t="shared" si="9"/>
        <v>0.44674656354577863</v>
      </c>
      <c r="AT16">
        <f t="shared" si="10"/>
        <v>5.047912105386823</v>
      </c>
      <c r="AU16">
        <f t="shared" si="11"/>
        <v>0.44521261860435923</v>
      </c>
      <c r="AV16">
        <f t="shared" si="12"/>
        <v>7.023194214385181</v>
      </c>
      <c r="AW16">
        <f t="shared" si="13"/>
        <v>7</v>
      </c>
      <c r="AX16">
        <f t="shared" si="14"/>
        <v>0.9047541491511484</v>
      </c>
      <c r="AY16">
        <f t="shared" si="15"/>
        <v>0.4976743519113475</v>
      </c>
      <c r="AZ16">
        <f t="shared" si="0"/>
        <v>0.9047541491511484</v>
      </c>
      <c r="BA16">
        <f t="shared" si="1"/>
        <v>7</v>
      </c>
      <c r="BB16">
        <f t="shared" si="16"/>
      </c>
      <c r="BC16">
        <f t="shared" si="17"/>
      </c>
    </row>
    <row r="17" spans="4:55" ht="14.25" customHeight="1">
      <c r="D17">
        <f>G15</f>
        <v>0</v>
      </c>
      <c r="E17">
        <f t="shared" si="25"/>
        <v>0</v>
      </c>
      <c r="F17">
        <f t="shared" si="26"/>
        <v>0</v>
      </c>
      <c r="G17" s="2"/>
      <c r="H17" s="2"/>
      <c r="I17" s="2"/>
      <c r="J17" s="15"/>
      <c r="K17" s="15"/>
      <c r="L17" s="4">
        <f t="shared" si="18"/>
        <v>0</v>
      </c>
      <c r="M17" s="3">
        <v>0</v>
      </c>
      <c r="N17" s="3">
        <f t="shared" si="19"/>
        <v>0</v>
      </c>
      <c r="O17" s="3">
        <f t="shared" si="20"/>
        <v>0</v>
      </c>
      <c r="P17">
        <f t="shared" si="21"/>
        <v>0</v>
      </c>
      <c r="T17" s="15"/>
      <c r="W17" s="15"/>
      <c r="Y17">
        <v>0.8</v>
      </c>
      <c r="Z17">
        <v>1.53</v>
      </c>
      <c r="AA17" s="17">
        <v>600000</v>
      </c>
      <c r="AB17">
        <v>0.2</v>
      </c>
      <c r="AC17">
        <v>12</v>
      </c>
      <c r="AD17">
        <v>0.695</v>
      </c>
      <c r="AE17">
        <v>1</v>
      </c>
      <c r="AF17">
        <v>0.8</v>
      </c>
      <c r="AG17">
        <f t="shared" si="22"/>
        <v>8</v>
      </c>
      <c r="AH17">
        <f t="shared" si="2"/>
        <v>0.13962634015954636</v>
      </c>
      <c r="AI17">
        <f t="shared" si="23"/>
        <v>0.2783462019201309</v>
      </c>
      <c r="AJ17" s="17">
        <f t="shared" si="3"/>
        <v>246200.25546665784</v>
      </c>
      <c r="AK17">
        <f t="shared" si="24"/>
        <v>1.2256692403840261</v>
      </c>
      <c r="AL17">
        <f t="shared" si="4"/>
        <v>0.8654535324960162</v>
      </c>
      <c r="AM17">
        <f t="shared" si="5"/>
        <v>0.8654535324960162</v>
      </c>
      <c r="AO17">
        <f t="shared" si="6"/>
        <v>0.7117519302880196</v>
      </c>
      <c r="AP17">
        <f t="shared" si="7"/>
        <v>1.0607597737620642</v>
      </c>
      <c r="AQ17">
        <f t="shared" si="8"/>
        <v>0.535060329358828</v>
      </c>
      <c r="AS17">
        <f t="shared" si="9"/>
        <v>0.44575708829712485</v>
      </c>
      <c r="AT17">
        <f t="shared" si="10"/>
        <v>5.270395605934822</v>
      </c>
      <c r="AU17">
        <f t="shared" si="11"/>
        <v>0.5253143496166204</v>
      </c>
      <c r="AV17">
        <f t="shared" si="12"/>
        <v>6.906839900743037</v>
      </c>
      <c r="AW17">
        <f t="shared" si="13"/>
        <v>8</v>
      </c>
      <c r="AX17">
        <f t="shared" si="14"/>
        <v>1.027711600138958</v>
      </c>
      <c r="AY17">
        <f t="shared" si="15"/>
        <v>0.5145286379708245</v>
      </c>
      <c r="AZ17">
        <f t="shared" si="0"/>
        <v>1.027711600138958</v>
      </c>
      <c r="BA17">
        <f t="shared" si="1"/>
        <v>8</v>
      </c>
      <c r="BB17">
        <f t="shared" si="16"/>
      </c>
      <c r="BC17">
        <f t="shared" si="17"/>
      </c>
    </row>
    <row r="18" spans="4:55" ht="12.75">
      <c r="D18">
        <f>G16</f>
        <v>0</v>
      </c>
      <c r="E18">
        <f t="shared" si="25"/>
        <v>0</v>
      </c>
      <c r="F18">
        <f t="shared" si="26"/>
        <v>0</v>
      </c>
      <c r="G18" s="2"/>
      <c r="H18" s="2"/>
      <c r="I18" s="2"/>
      <c r="J18" s="15"/>
      <c r="K18" s="15"/>
      <c r="L18" s="4">
        <f t="shared" si="18"/>
        <v>0</v>
      </c>
      <c r="M18" s="3">
        <v>0</v>
      </c>
      <c r="N18" s="3">
        <f t="shared" si="19"/>
        <v>0</v>
      </c>
      <c r="O18" s="3">
        <f t="shared" si="20"/>
        <v>0</v>
      </c>
      <c r="P18">
        <f t="shared" si="21"/>
        <v>0</v>
      </c>
      <c r="Y18">
        <v>0.9</v>
      </c>
      <c r="Z18">
        <v>1.56</v>
      </c>
      <c r="AA18" s="17">
        <v>800000</v>
      </c>
      <c r="AB18">
        <v>0.217</v>
      </c>
      <c r="AC18">
        <v>16</v>
      </c>
      <c r="AD18">
        <v>0.725</v>
      </c>
      <c r="AE18">
        <v>1.1</v>
      </c>
      <c r="AF18">
        <v>0.9</v>
      </c>
      <c r="AG18">
        <f t="shared" si="22"/>
        <v>9</v>
      </c>
      <c r="AH18">
        <f t="shared" si="2"/>
        <v>0.15707963267948966</v>
      </c>
      <c r="AI18">
        <f t="shared" si="23"/>
        <v>0.31286893008046174</v>
      </c>
      <c r="AJ18" s="17">
        <f t="shared" si="3"/>
        <v>276735.98555331555</v>
      </c>
      <c r="AK18">
        <f t="shared" si="24"/>
        <v>1.2351475720321847</v>
      </c>
      <c r="AL18">
        <f t="shared" si="4"/>
        <v>0.8095731464374325</v>
      </c>
      <c r="AM18">
        <f t="shared" si="5"/>
        <v>0.8095731464374325</v>
      </c>
      <c r="AO18">
        <f t="shared" si="6"/>
        <v>0.7169303395120692</v>
      </c>
      <c r="AP18">
        <f t="shared" si="7"/>
        <v>0.9999423062046511</v>
      </c>
      <c r="AQ18">
        <f t="shared" si="8"/>
        <v>0.5389532044281706</v>
      </c>
      <c r="AS18">
        <f t="shared" si="9"/>
        <v>0.44463933992928234</v>
      </c>
      <c r="AT18">
        <f t="shared" si="10"/>
        <v>5.448475418733086</v>
      </c>
      <c r="AU18">
        <f t="shared" si="11"/>
        <v>0.6062186951626267</v>
      </c>
      <c r="AV18">
        <f t="shared" si="12"/>
        <v>6.785681987841389</v>
      </c>
      <c r="AW18">
        <f t="shared" si="13"/>
        <v>9</v>
      </c>
      <c r="AX18">
        <f t="shared" si="14"/>
        <v>1.1489696278199075</v>
      </c>
      <c r="AY18">
        <f t="shared" si="15"/>
        <v>0.5339985890932225</v>
      </c>
      <c r="AZ18">
        <f t="shared" si="0"/>
        <v>1.1489696278199075</v>
      </c>
      <c r="BA18">
        <f t="shared" si="1"/>
        <v>9</v>
      </c>
      <c r="BB18">
        <f t="shared" si="16"/>
      </c>
      <c r="BC18">
        <f t="shared" si="17"/>
      </c>
    </row>
    <row r="19" spans="7:55" ht="12.75">
      <c r="G19" s="2"/>
      <c r="H19" s="2"/>
      <c r="I19" s="2"/>
      <c r="J19" s="15"/>
      <c r="K19" s="15"/>
      <c r="L19" s="4">
        <f t="shared" si="18"/>
        <v>0</v>
      </c>
      <c r="M19" s="3">
        <v>0</v>
      </c>
      <c r="N19" s="3">
        <f t="shared" si="19"/>
        <v>0</v>
      </c>
      <c r="O19" s="3">
        <f t="shared" si="20"/>
        <v>0</v>
      </c>
      <c r="P19">
        <f t="shared" si="21"/>
        <v>0</v>
      </c>
      <c r="U19" t="s">
        <v>12</v>
      </c>
      <c r="Y19">
        <v>0.95</v>
      </c>
      <c r="Z19">
        <v>1.88</v>
      </c>
      <c r="AA19" s="17">
        <v>1000000</v>
      </c>
      <c r="AB19">
        <v>0.246</v>
      </c>
      <c r="AC19">
        <v>20</v>
      </c>
      <c r="AD19">
        <v>0.75</v>
      </c>
      <c r="AE19">
        <v>1.2</v>
      </c>
      <c r="AF19">
        <v>0.96</v>
      </c>
      <c r="AG19">
        <f t="shared" si="22"/>
        <v>10</v>
      </c>
      <c r="AH19">
        <f t="shared" si="2"/>
        <v>0.17453292519943295</v>
      </c>
      <c r="AI19">
        <f t="shared" si="23"/>
        <v>0.34729635533386066</v>
      </c>
      <c r="AJ19" s="17">
        <f t="shared" si="3"/>
        <v>307187.41917797195</v>
      </c>
      <c r="AK19">
        <f t="shared" si="24"/>
        <v>1.2489185421335443</v>
      </c>
      <c r="AL19">
        <f t="shared" si="4"/>
        <v>0.7436408876715912</v>
      </c>
      <c r="AM19">
        <f t="shared" si="5"/>
        <v>0.7436408876715912</v>
      </c>
      <c r="AO19">
        <f t="shared" si="6"/>
        <v>0.722094453300079</v>
      </c>
      <c r="AP19">
        <f t="shared" si="7"/>
        <v>0.9287468933016985</v>
      </c>
      <c r="AQ19">
        <f t="shared" si="8"/>
        <v>0.5428353328870859</v>
      </c>
      <c r="AS19">
        <f t="shared" si="9"/>
        <v>0.44339468024646145</v>
      </c>
      <c r="AT19">
        <f t="shared" si="10"/>
        <v>5.538511174313321</v>
      </c>
      <c r="AU19">
        <f t="shared" si="11"/>
        <v>0.6829615171047658</v>
      </c>
      <c r="AV19">
        <f t="shared" si="12"/>
        <v>6.665935419486694</v>
      </c>
      <c r="AW19">
        <f t="shared" si="13"/>
        <v>10</v>
      </c>
      <c r="AX19">
        <f t="shared" si="14"/>
        <v>1.2690267751976978</v>
      </c>
      <c r="AY19">
        <f t="shared" si="15"/>
        <v>0.5552535416129688</v>
      </c>
      <c r="AZ19">
        <f t="shared" si="0"/>
        <v>1.2690267751976978</v>
      </c>
      <c r="BA19">
        <f t="shared" si="1"/>
        <v>10</v>
      </c>
      <c r="BB19">
        <f t="shared" si="16"/>
      </c>
      <c r="BC19">
        <f t="shared" si="17"/>
      </c>
    </row>
    <row r="20" spans="7:55" ht="12.75">
      <c r="G20" s="2"/>
      <c r="H20" s="2"/>
      <c r="I20" s="2"/>
      <c r="J20" s="15"/>
      <c r="K20" s="15"/>
      <c r="L20" s="4">
        <f t="shared" si="18"/>
        <v>0</v>
      </c>
      <c r="M20" s="3">
        <v>0</v>
      </c>
      <c r="N20" s="3">
        <f t="shared" si="19"/>
        <v>0</v>
      </c>
      <c r="O20" s="3">
        <f t="shared" si="20"/>
        <v>0</v>
      </c>
      <c r="P20">
        <f t="shared" si="21"/>
        <v>0</v>
      </c>
      <c r="U20" t="s">
        <v>13</v>
      </c>
      <c r="Y20">
        <v>1</v>
      </c>
      <c r="Z20">
        <v>1.97</v>
      </c>
      <c r="AA20" s="17">
        <v>1500000</v>
      </c>
      <c r="AB20">
        <v>0.333</v>
      </c>
      <c r="AC20">
        <v>24</v>
      </c>
      <c r="AD20">
        <v>0.77</v>
      </c>
      <c r="AE20">
        <v>1.3</v>
      </c>
      <c r="AF20">
        <v>0.99</v>
      </c>
      <c r="AG20">
        <f t="shared" si="22"/>
        <v>11</v>
      </c>
      <c r="AH20">
        <f t="shared" si="2"/>
        <v>0.19198621771937624</v>
      </c>
      <c r="AI20">
        <f t="shared" si="23"/>
        <v>0.3816179907530896</v>
      </c>
      <c r="AJ20" s="17">
        <f t="shared" si="3"/>
        <v>337545.28053895547</v>
      </c>
      <c r="AK20">
        <f t="shared" si="24"/>
        <v>1.2626471963012358</v>
      </c>
      <c r="AL20">
        <f t="shared" si="4"/>
        <v>0.6449778382483947</v>
      </c>
      <c r="AM20">
        <f t="shared" si="5"/>
        <v>0.6449778382483947</v>
      </c>
      <c r="AO20">
        <f t="shared" si="6"/>
        <v>0.7272426986129634</v>
      </c>
      <c r="AP20">
        <f t="shared" si="7"/>
        <v>0.8143794591407676</v>
      </c>
      <c r="AQ20">
        <f t="shared" si="8"/>
        <v>0.5467055322016382</v>
      </c>
      <c r="AS20">
        <f t="shared" si="9"/>
        <v>0.4420246256747608</v>
      </c>
      <c r="AT20">
        <f t="shared" si="10"/>
        <v>5.391637756025414</v>
      </c>
      <c r="AU20">
        <f t="shared" si="11"/>
        <v>0.7387673272358752</v>
      </c>
      <c r="AV20">
        <f t="shared" si="12"/>
        <v>6.568426813274038</v>
      </c>
      <c r="AW20">
        <f t="shared" si="13"/>
        <v>11</v>
      </c>
      <c r="AX20">
        <f t="shared" si="14"/>
        <v>1.3900226884759814</v>
      </c>
      <c r="AY20">
        <f t="shared" si="15"/>
        <v>0.5748668398425159</v>
      </c>
      <c r="AZ20">
        <f t="shared" si="0"/>
        <v>1.3900226884759814</v>
      </c>
      <c r="BA20">
        <f t="shared" si="1"/>
        <v>11</v>
      </c>
      <c r="BB20">
        <f t="shared" si="16"/>
      </c>
      <c r="BC20">
        <f t="shared" si="17"/>
      </c>
    </row>
    <row r="21" spans="7:55" ht="12.75">
      <c r="G21" s="2"/>
      <c r="H21" s="2"/>
      <c r="I21" s="2"/>
      <c r="J21" s="15"/>
      <c r="K21" s="15"/>
      <c r="L21" s="4">
        <f t="shared" si="18"/>
        <v>0</v>
      </c>
      <c r="M21" s="3">
        <v>0</v>
      </c>
      <c r="N21" s="3">
        <f t="shared" si="19"/>
        <v>0</v>
      </c>
      <c r="O21" s="3">
        <f t="shared" si="20"/>
        <v>0</v>
      </c>
      <c r="P21">
        <f t="shared" si="21"/>
        <v>0</v>
      </c>
      <c r="U21" t="s">
        <v>14</v>
      </c>
      <c r="Y21">
        <v>1.1</v>
      </c>
      <c r="Z21">
        <v>1.78</v>
      </c>
      <c r="AA21" s="17">
        <v>2000000</v>
      </c>
      <c r="AB21">
        <v>0.377</v>
      </c>
      <c r="AC21">
        <v>28</v>
      </c>
      <c r="AD21">
        <v>0.785</v>
      </c>
      <c r="AE21">
        <v>1.4</v>
      </c>
      <c r="AF21">
        <v>1</v>
      </c>
      <c r="AG21">
        <f t="shared" si="22"/>
        <v>12</v>
      </c>
      <c r="AH21">
        <f t="shared" si="2"/>
        <v>0.20943951023931953</v>
      </c>
      <c r="AI21">
        <f t="shared" si="23"/>
        <v>0.41582338163551863</v>
      </c>
      <c r="AJ21" s="17">
        <f t="shared" si="3"/>
        <v>367800.3223376122</v>
      </c>
      <c r="AK21">
        <f t="shared" si="24"/>
        <v>1.2842410434719669</v>
      </c>
      <c r="AL21">
        <f t="shared" si="4"/>
        <v>0.5466489524027603</v>
      </c>
      <c r="AM21">
        <f t="shared" si="5"/>
        <v>0.5466489524027603</v>
      </c>
      <c r="AO21">
        <f t="shared" si="6"/>
        <v>0.7347470144906556</v>
      </c>
      <c r="AP21">
        <f t="shared" si="7"/>
        <v>0.7020290210465785</v>
      </c>
      <c r="AQ21">
        <f t="shared" si="8"/>
        <v>0.552346910263663</v>
      </c>
      <c r="AS21">
        <f t="shared" si="9"/>
        <v>0.44053084541463516</v>
      </c>
      <c r="AT21">
        <f t="shared" si="10"/>
        <v>5.172579418011595</v>
      </c>
      <c r="AU21">
        <f t="shared" si="11"/>
        <v>0.7847493821975313</v>
      </c>
      <c r="AV21">
        <f t="shared" si="12"/>
        <v>6.470509068314491</v>
      </c>
      <c r="AW21">
        <f t="shared" si="13"/>
        <v>12</v>
      </c>
      <c r="AX21">
        <f t="shared" si="14"/>
        <v>1.510232449498253</v>
      </c>
      <c r="AY21">
        <f t="shared" si="15"/>
        <v>0.5940627604124412</v>
      </c>
      <c r="AZ21">
        <f t="shared" si="0"/>
        <v>1.510232449498253</v>
      </c>
      <c r="BA21">
        <f t="shared" si="1"/>
        <v>12</v>
      </c>
      <c r="BB21">
        <f t="shared" si="16"/>
      </c>
      <c r="BC21">
        <f t="shared" si="17"/>
      </c>
    </row>
    <row r="22" spans="7:55" ht="12.75">
      <c r="G22" s="2"/>
      <c r="H22" s="2"/>
      <c r="I22" s="2"/>
      <c r="J22" s="15"/>
      <c r="K22" s="15"/>
      <c r="L22" s="4">
        <f t="shared" si="18"/>
        <v>0</v>
      </c>
      <c r="M22" s="3">
        <v>0</v>
      </c>
      <c r="N22" s="3">
        <f t="shared" si="19"/>
        <v>0</v>
      </c>
      <c r="O22" s="3">
        <f t="shared" si="20"/>
        <v>0</v>
      </c>
      <c r="P22">
        <f t="shared" si="21"/>
        <v>0</v>
      </c>
      <c r="U22" s="16" t="s">
        <v>15</v>
      </c>
      <c r="Y22">
        <v>1.2</v>
      </c>
      <c r="Z22">
        <v>1.67</v>
      </c>
      <c r="AA22" s="17">
        <v>3000000</v>
      </c>
      <c r="AB22">
        <v>0.442</v>
      </c>
      <c r="AC22">
        <v>32</v>
      </c>
      <c r="AD22">
        <v>0.795</v>
      </c>
      <c r="AE22">
        <v>1.6</v>
      </c>
      <c r="AF22">
        <v>1</v>
      </c>
      <c r="AG22">
        <f t="shared" si="22"/>
        <v>13</v>
      </c>
      <c r="AH22">
        <f t="shared" si="2"/>
        <v>0.22689280275926285</v>
      </c>
      <c r="AI22">
        <f t="shared" si="23"/>
        <v>0.44990210868773</v>
      </c>
      <c r="AJ22" s="17">
        <f t="shared" si="3"/>
        <v>397943.3285951233</v>
      </c>
      <c r="AK22">
        <f t="shared" si="24"/>
        <v>1.3149118978189571</v>
      </c>
      <c r="AL22">
        <f t="shared" si="4"/>
        <v>0.44868418206584926</v>
      </c>
      <c r="AM22">
        <f t="shared" si="5"/>
        <v>0.44868418206584926</v>
      </c>
      <c r="AO22">
        <f t="shared" si="6"/>
        <v>0.744970632606319</v>
      </c>
      <c r="AP22">
        <f t="shared" si="7"/>
        <v>0.5899801693615523</v>
      </c>
      <c r="AQ22">
        <f t="shared" si="8"/>
        <v>0.560032526899774</v>
      </c>
      <c r="AS22">
        <f t="shared" si="9"/>
        <v>0.4389151594072321</v>
      </c>
      <c r="AT22">
        <f t="shared" si="10"/>
        <v>4.87349390164017</v>
      </c>
      <c r="AU22">
        <f t="shared" si="11"/>
        <v>0.8180405423303492</v>
      </c>
      <c r="AV22">
        <f t="shared" si="12"/>
        <v>6.373485656796899</v>
      </c>
      <c r="AW22">
        <f t="shared" si="13"/>
        <v>13</v>
      </c>
      <c r="AX22">
        <f t="shared" si="14"/>
        <v>1.6298736878479574</v>
      </c>
      <c r="AY22">
        <f t="shared" si="15"/>
        <v>0.6116848748000858</v>
      </c>
      <c r="AZ22">
        <f t="shared" si="0"/>
        <v>1.6298736878479574</v>
      </c>
      <c r="BA22">
        <f t="shared" si="1"/>
        <v>13</v>
      </c>
      <c r="BB22">
        <f t="shared" si="16"/>
      </c>
      <c r="BC22">
        <f t="shared" si="17"/>
      </c>
    </row>
    <row r="23" spans="7:55" ht="13.5" customHeight="1">
      <c r="G23" s="2"/>
      <c r="H23" s="2"/>
      <c r="I23" s="2"/>
      <c r="J23" s="15"/>
      <c r="K23" s="15"/>
      <c r="L23" s="4">
        <f t="shared" si="18"/>
        <v>0</v>
      </c>
      <c r="M23" s="3">
        <v>0</v>
      </c>
      <c r="N23" s="3">
        <f t="shared" si="19"/>
        <v>0</v>
      </c>
      <c r="O23" s="3">
        <f t="shared" si="20"/>
        <v>0</v>
      </c>
      <c r="P23">
        <f t="shared" si="21"/>
        <v>0</v>
      </c>
      <c r="U23" t="s">
        <v>16</v>
      </c>
      <c r="Y23">
        <v>1.3</v>
      </c>
      <c r="Z23">
        <v>1.61</v>
      </c>
      <c r="AA23" s="17">
        <v>4000000</v>
      </c>
      <c r="AB23">
        <v>0.475</v>
      </c>
      <c r="AC23">
        <v>36</v>
      </c>
      <c r="AD23">
        <v>0.805</v>
      </c>
      <c r="AG23">
        <f t="shared" si="22"/>
        <v>14</v>
      </c>
      <c r="AH23">
        <f t="shared" si="2"/>
        <v>0.24434609527920614</v>
      </c>
      <c r="AI23">
        <f t="shared" si="23"/>
        <v>0.48384379119933546</v>
      </c>
      <c r="AJ23" s="17">
        <f t="shared" si="3"/>
        <v>427965.11745978065</v>
      </c>
      <c r="AK23">
        <f t="shared" si="24"/>
        <v>1.345459412079402</v>
      </c>
      <c r="AL23">
        <f t="shared" si="4"/>
        <v>0.37208720635054837</v>
      </c>
      <c r="AM23">
        <f t="shared" si="5"/>
        <v>1</v>
      </c>
      <c r="AO23">
        <f t="shared" si="6"/>
        <v>0.7551531373598006</v>
      </c>
      <c r="AP23">
        <f t="shared" si="7"/>
        <v>1.345459412079402</v>
      </c>
      <c r="AQ23">
        <f t="shared" si="8"/>
        <v>0.5676872365187433</v>
      </c>
      <c r="AS23">
        <f t="shared" si="9"/>
        <v>0.4371795361170745</v>
      </c>
      <c r="AT23">
        <f t="shared" si="10"/>
        <v>9.16554086674459</v>
      </c>
      <c r="AU23">
        <f t="shared" si="11"/>
        <v>1.418752406832375</v>
      </c>
      <c r="AV23">
        <f t="shared" si="12"/>
        <v>5.62974928124641</v>
      </c>
      <c r="AW23">
        <f t="shared" si="13"/>
        <v>14</v>
      </c>
      <c r="AX23">
        <f t="shared" si="14"/>
        <v>1.6683149975685894</v>
      </c>
      <c r="AY23">
        <f t="shared" si="15"/>
        <v>0.7674207071571992</v>
      </c>
      <c r="AZ23">
        <f t="shared" si="0"/>
        <v>1.6683149975685894</v>
      </c>
      <c r="BA23">
        <f t="shared" si="1"/>
        <v>14</v>
      </c>
      <c r="BB23">
        <f t="shared" si="16"/>
      </c>
      <c r="BC23">
        <f t="shared" si="17"/>
      </c>
    </row>
    <row r="24" spans="7:55" ht="14.25" customHeight="1">
      <c r="G24" s="2"/>
      <c r="H24" s="2"/>
      <c r="I24" s="2"/>
      <c r="J24" s="15"/>
      <c r="K24" s="15"/>
      <c r="L24" s="4">
        <f t="shared" si="18"/>
        <v>0</v>
      </c>
      <c r="M24" s="3">
        <v>0</v>
      </c>
      <c r="N24" s="3">
        <f t="shared" si="19"/>
        <v>0</v>
      </c>
      <c r="O24" s="3">
        <f t="shared" si="20"/>
        <v>0</v>
      </c>
      <c r="P24">
        <f t="shared" si="21"/>
        <v>0</v>
      </c>
      <c r="U24" t="s">
        <v>17</v>
      </c>
      <c r="Y24">
        <v>1.4</v>
      </c>
      <c r="Z24">
        <v>1.55</v>
      </c>
      <c r="AA24" s="17">
        <v>5000000</v>
      </c>
      <c r="AB24">
        <v>0.508</v>
      </c>
      <c r="AC24">
        <v>40</v>
      </c>
      <c r="AD24">
        <v>0.815</v>
      </c>
      <c r="AG24">
        <f t="shared" si="22"/>
        <v>15</v>
      </c>
      <c r="AH24">
        <f t="shared" si="2"/>
        <v>0.2617993877991494</v>
      </c>
      <c r="AI24">
        <f t="shared" si="23"/>
        <v>0.5176380902050415</v>
      </c>
      <c r="AJ24" s="17">
        <f t="shared" si="3"/>
        <v>457856.54400386853</v>
      </c>
      <c r="AK24">
        <f t="shared" si="24"/>
        <v>1.3794018992255457</v>
      </c>
      <c r="AL24">
        <f t="shared" si="4"/>
        <v>0.29735863999032863</v>
      </c>
      <c r="AM24">
        <f t="shared" si="5"/>
        <v>1</v>
      </c>
      <c r="AO24">
        <f t="shared" si="6"/>
        <v>0.7705828541230249</v>
      </c>
      <c r="AP24">
        <f t="shared" si="7"/>
        <v>1.3794018992255457</v>
      </c>
      <c r="AQ24">
        <f t="shared" si="8"/>
        <v>0.5792865437800575</v>
      </c>
      <c r="AS24">
        <f t="shared" si="9"/>
        <v>0.43532609013378903</v>
      </c>
      <c r="AT24">
        <f t="shared" si="10"/>
        <v>9.952223491252937</v>
      </c>
      <c r="AU24">
        <f t="shared" si="11"/>
        <v>1.63037663694926</v>
      </c>
      <c r="AV24">
        <f t="shared" si="12"/>
        <v>5.362447450123868</v>
      </c>
      <c r="AW24">
        <f t="shared" si="13"/>
        <v>15</v>
      </c>
      <c r="AX24">
        <f t="shared" si="14"/>
        <v>1.7580420282731952</v>
      </c>
      <c r="AY24">
        <f t="shared" si="15"/>
        <v>0.8424652376503362</v>
      </c>
      <c r="AZ24">
        <f t="shared" si="0"/>
        <v>1.7580420282731952</v>
      </c>
      <c r="BA24">
        <f t="shared" si="1"/>
        <v>15</v>
      </c>
      <c r="BB24">
        <f t="shared" si="16"/>
      </c>
      <c r="BC24">
        <f t="shared" si="17"/>
      </c>
    </row>
    <row r="25" spans="7:55" ht="12.75">
      <c r="G25" s="2"/>
      <c r="H25" s="2"/>
      <c r="I25" s="2"/>
      <c r="J25" s="15"/>
      <c r="K25" s="15"/>
      <c r="L25" s="4">
        <f t="shared" si="18"/>
        <v>0</v>
      </c>
      <c r="M25" s="3">
        <v>0</v>
      </c>
      <c r="N25" s="3">
        <f t="shared" si="19"/>
        <v>0</v>
      </c>
      <c r="O25" s="3">
        <f t="shared" si="20"/>
        <v>0</v>
      </c>
      <c r="P25">
        <f t="shared" si="21"/>
        <v>0</v>
      </c>
      <c r="U25" t="s">
        <v>30</v>
      </c>
      <c r="Y25">
        <v>1.6</v>
      </c>
      <c r="Z25">
        <v>1.5</v>
      </c>
      <c r="AA25" s="17">
        <v>6000000</v>
      </c>
      <c r="AB25">
        <v>0.525</v>
      </c>
      <c r="AG25">
        <f t="shared" si="22"/>
        <v>16</v>
      </c>
      <c r="AH25">
        <f t="shared" si="2"/>
        <v>0.2792526803190927</v>
      </c>
      <c r="AI25">
        <f t="shared" si="23"/>
        <v>0.5512747116339983</v>
      </c>
      <c r="AJ25" s="17">
        <f t="shared" si="3"/>
        <v>487608.50300929695</v>
      </c>
      <c r="AK25">
        <f t="shared" si="24"/>
        <v>1.4164021827973983</v>
      </c>
      <c r="AL25">
        <f t="shared" si="4"/>
        <v>0.2229787424767576</v>
      </c>
      <c r="AM25">
        <f t="shared" si="5"/>
        <v>1</v>
      </c>
      <c r="AO25">
        <f t="shared" si="6"/>
        <v>0.790764826980399</v>
      </c>
      <c r="AP25">
        <f t="shared" si="7"/>
        <v>1.4164021827973983</v>
      </c>
      <c r="AQ25">
        <f t="shared" si="8"/>
        <v>0.5944583650068826</v>
      </c>
      <c r="AS25">
        <f t="shared" si="9"/>
        <v>0.43335707959580494</v>
      </c>
      <c r="AT25">
        <f t="shared" si="10"/>
        <v>10.851881768277227</v>
      </c>
      <c r="AU25">
        <f t="shared" si="11"/>
        <v>1.8740293860953798</v>
      </c>
      <c r="AV25">
        <f t="shared" si="12"/>
        <v>5.070020544508505</v>
      </c>
      <c r="AW25">
        <f t="shared" si="13"/>
        <v>16</v>
      </c>
      <c r="AX25">
        <f t="shared" si="14"/>
        <v>1.8404830580100675</v>
      </c>
      <c r="AY25">
        <f t="shared" si="15"/>
        <v>0.9331220659858253</v>
      </c>
      <c r="AZ25">
        <f t="shared" si="0"/>
        <v>1.8404830580100675</v>
      </c>
      <c r="BA25">
        <f t="shared" si="1"/>
        <v>16</v>
      </c>
      <c r="BB25">
        <f t="shared" si="16"/>
      </c>
      <c r="BC25">
        <f t="shared" si="17"/>
      </c>
    </row>
    <row r="26" spans="7:55" ht="15.75">
      <c r="G26" s="2"/>
      <c r="H26" s="2"/>
      <c r="I26" s="2"/>
      <c r="J26" s="15"/>
      <c r="K26" s="15"/>
      <c r="L26" s="4">
        <f t="shared" si="18"/>
        <v>0</v>
      </c>
      <c r="M26" s="3">
        <v>0</v>
      </c>
      <c r="N26" s="3">
        <f t="shared" si="19"/>
        <v>0</v>
      </c>
      <c r="O26" s="3">
        <f t="shared" si="20"/>
        <v>0</v>
      </c>
      <c r="P26">
        <f t="shared" si="21"/>
        <v>0</v>
      </c>
      <c r="R26" s="11"/>
      <c r="S26" s="18"/>
      <c r="U26" t="s">
        <v>31</v>
      </c>
      <c r="Y26">
        <v>1.8</v>
      </c>
      <c r="Z26">
        <v>1.45</v>
      </c>
      <c r="AA26" s="17">
        <v>8000000</v>
      </c>
      <c r="AB26">
        <v>0.542</v>
      </c>
      <c r="AG26">
        <f t="shared" si="22"/>
        <v>17</v>
      </c>
      <c r="AH26">
        <f t="shared" si="2"/>
        <v>0.29670597283903605</v>
      </c>
      <c r="AI26">
        <f t="shared" si="23"/>
        <v>0.5847434094454735</v>
      </c>
      <c r="AJ26" s="17">
        <f t="shared" si="3"/>
        <v>517211.9317411392</v>
      </c>
      <c r="AK26">
        <f t="shared" si="24"/>
        <v>1.453217750390021</v>
      </c>
      <c r="AL26">
        <f t="shared" si="4"/>
        <v>0.19337695453929113</v>
      </c>
      <c r="AM26">
        <f t="shared" si="5"/>
        <v>1</v>
      </c>
      <c r="AO26">
        <f t="shared" si="6"/>
        <v>0.8108460456672841</v>
      </c>
      <c r="AP26">
        <f t="shared" si="7"/>
        <v>1.453217750390021</v>
      </c>
      <c r="AQ26">
        <f t="shared" si="8"/>
        <v>0.6095544441705646</v>
      </c>
      <c r="AS26">
        <f t="shared" si="9"/>
        <v>0.4312749034391598</v>
      </c>
      <c r="AT26">
        <f t="shared" si="10"/>
        <v>11.799706029816882</v>
      </c>
      <c r="AU26">
        <f t="shared" si="11"/>
        <v>2.1433250363454905</v>
      </c>
      <c r="AV26">
        <f t="shared" si="12"/>
        <v>4.7617383235798005</v>
      </c>
      <c r="AW26">
        <f t="shared" si="13"/>
        <v>17</v>
      </c>
      <c r="AX26">
        <f t="shared" si="14"/>
        <v>1.9163610888685394</v>
      </c>
      <c r="AY26">
        <f t="shared" si="15"/>
        <v>1.0390778359376203</v>
      </c>
      <c r="AZ26">
        <f t="shared" si="0"/>
        <v>1.9163610888685394</v>
      </c>
      <c r="BA26">
        <f t="shared" si="1"/>
        <v>17</v>
      </c>
      <c r="BB26">
        <f t="shared" si="16"/>
      </c>
      <c r="BC26">
        <f t="shared" si="17"/>
      </c>
    </row>
    <row r="27" spans="7:55" ht="12.75">
      <c r="G27" s="2"/>
      <c r="H27" s="2"/>
      <c r="I27" s="2"/>
      <c r="J27" s="15"/>
      <c r="K27" s="15"/>
      <c r="L27" s="4">
        <f t="shared" si="18"/>
        <v>0</v>
      </c>
      <c r="M27" s="3">
        <v>0</v>
      </c>
      <c r="N27" s="3">
        <f t="shared" si="19"/>
        <v>0</v>
      </c>
      <c r="O27" s="3">
        <f t="shared" si="20"/>
        <v>0</v>
      </c>
      <c r="P27">
        <f t="shared" si="21"/>
        <v>0</v>
      </c>
      <c r="Y27">
        <v>2</v>
      </c>
      <c r="Z27">
        <v>1.41</v>
      </c>
      <c r="AA27" s="17">
        <v>10000000</v>
      </c>
      <c r="AB27">
        <v>0.542</v>
      </c>
      <c r="AG27">
        <f t="shared" si="22"/>
        <v>18</v>
      </c>
      <c r="AH27">
        <f t="shared" si="2"/>
        <v>0.3141592653589793</v>
      </c>
      <c r="AI27">
        <f t="shared" si="23"/>
        <v>0.6180339887498948</v>
      </c>
      <c r="AJ27" s="17">
        <f t="shared" si="3"/>
        <v>546657.8127082284</v>
      </c>
      <c r="AK27">
        <f t="shared" si="24"/>
        <v>1.4916407864998737</v>
      </c>
      <c r="AL27">
        <f t="shared" si="4"/>
        <v>0.19573262501665828</v>
      </c>
      <c r="AM27">
        <f t="shared" si="5"/>
        <v>1</v>
      </c>
      <c r="AO27">
        <f t="shared" si="6"/>
        <v>0.8344271909999158</v>
      </c>
      <c r="AP27">
        <f t="shared" si="7"/>
        <v>1.4916407864998737</v>
      </c>
      <c r="AQ27">
        <f t="shared" si="8"/>
        <v>0.6272815972015799</v>
      </c>
      <c r="AS27">
        <f t="shared" si="9"/>
        <v>0.42908209847476597</v>
      </c>
      <c r="AT27">
        <f t="shared" si="10"/>
        <v>12.856233854758857</v>
      </c>
      <c r="AU27">
        <f t="shared" si="11"/>
        <v>2.449849123739679</v>
      </c>
      <c r="AV27">
        <f t="shared" si="12"/>
        <v>4.429501392187062</v>
      </c>
      <c r="AW27">
        <f t="shared" si="13"/>
        <v>18</v>
      </c>
      <c r="AX27">
        <f t="shared" si="14"/>
        <v>1.9839117586171602</v>
      </c>
      <c r="AY27">
        <f t="shared" si="15"/>
        <v>1.1651263386701591</v>
      </c>
      <c r="AZ27">
        <f t="shared" si="0"/>
        <v>1.9839117586171602</v>
      </c>
      <c r="BA27">
        <f t="shared" si="1"/>
        <v>18</v>
      </c>
      <c r="BB27">
        <f t="shared" si="16"/>
      </c>
      <c r="BC27">
        <f t="shared" si="17"/>
      </c>
    </row>
    <row r="28" spans="7:55" ht="12.75">
      <c r="G28" s="2"/>
      <c r="H28" s="2"/>
      <c r="I28" s="2"/>
      <c r="J28" s="15"/>
      <c r="K28" s="15"/>
      <c r="L28" s="4">
        <f t="shared" si="18"/>
        <v>0</v>
      </c>
      <c r="M28" s="3">
        <v>0</v>
      </c>
      <c r="N28" s="3">
        <f t="shared" si="19"/>
        <v>0</v>
      </c>
      <c r="O28" s="3">
        <f t="shared" si="20"/>
        <v>0</v>
      </c>
      <c r="P28">
        <f t="shared" si="21"/>
        <v>0</v>
      </c>
      <c r="Y28">
        <v>2.4</v>
      </c>
      <c r="Z28">
        <v>1.37</v>
      </c>
      <c r="AG28">
        <f t="shared" si="22"/>
        <v>19</v>
      </c>
      <c r="AH28">
        <f t="shared" si="2"/>
        <v>0.3316125578789226</v>
      </c>
      <c r="AI28">
        <f t="shared" si="23"/>
        <v>0.6511363089143133</v>
      </c>
      <c r="AJ28" s="17">
        <f t="shared" si="3"/>
        <v>575937.1764099736</v>
      </c>
      <c r="AK28">
        <f t="shared" si="24"/>
        <v>1.531363570697176</v>
      </c>
      <c r="AL28">
        <f t="shared" si="4"/>
        <v>0.1980749741127979</v>
      </c>
      <c r="AM28">
        <f t="shared" si="5"/>
        <v>1</v>
      </c>
      <c r="AO28">
        <f t="shared" si="6"/>
        <v>0.8609090471314507</v>
      </c>
      <c r="AP28">
        <f t="shared" si="7"/>
        <v>1.531363570697176</v>
      </c>
      <c r="AQ28">
        <f t="shared" si="8"/>
        <v>0.6471893629002811</v>
      </c>
      <c r="AS28">
        <f t="shared" si="9"/>
        <v>0.426781336297697</v>
      </c>
      <c r="AT28">
        <f t="shared" si="10"/>
        <v>14.023043096686752</v>
      </c>
      <c r="AU28">
        <f t="shared" si="11"/>
        <v>2.7974481715253274</v>
      </c>
      <c r="AV28">
        <f t="shared" si="12"/>
        <v>4.073402081049842</v>
      </c>
      <c r="AW28">
        <f t="shared" si="13"/>
        <v>19</v>
      </c>
      <c r="AX28">
        <f t="shared" si="14"/>
        <v>2.0424493276617057</v>
      </c>
      <c r="AY28">
        <f t="shared" si="15"/>
        <v>1.3142897195816197</v>
      </c>
      <c r="AZ28">
        <f t="shared" si="0"/>
        <v>2.0424493276617057</v>
      </c>
      <c r="BA28">
        <f t="shared" si="1"/>
        <v>19</v>
      </c>
      <c r="BB28">
        <f t="shared" si="16"/>
      </c>
      <c r="BC28">
        <f t="shared" si="17"/>
      </c>
    </row>
    <row r="29" spans="7:55" ht="12.75">
      <c r="G29" s="2"/>
      <c r="H29" s="2"/>
      <c r="I29" s="2"/>
      <c r="J29" s="15"/>
      <c r="K29" s="15"/>
      <c r="L29" s="9">
        <f>12*SUM(L10:L28)</f>
        <v>108</v>
      </c>
      <c r="M29" s="4"/>
      <c r="N29" s="9">
        <f>SUM(N10:N28)</f>
        <v>3.980299145299145</v>
      </c>
      <c r="O29" s="9">
        <f>SUM(O10:O28)</f>
        <v>0.061837606837606834</v>
      </c>
      <c r="P29" s="9">
        <f>SUM(P10:P28)</f>
        <v>19.845816714150047</v>
      </c>
      <c r="Y29">
        <v>2.8</v>
      </c>
      <c r="Z29">
        <v>1.34</v>
      </c>
      <c r="AG29">
        <f t="shared" si="22"/>
        <v>20</v>
      </c>
      <c r="AH29">
        <f t="shared" si="2"/>
        <v>0.3490658503988659</v>
      </c>
      <c r="AI29">
        <f t="shared" si="23"/>
        <v>0.6840402866513374</v>
      </c>
      <c r="AJ29" s="17">
        <f t="shared" si="3"/>
        <v>605041.1040685558</v>
      </c>
      <c r="AK29">
        <f t="shared" si="24"/>
        <v>1.570848343981605</v>
      </c>
      <c r="AL29">
        <f t="shared" si="4"/>
        <v>0.20042849384582725</v>
      </c>
      <c r="AM29">
        <f t="shared" si="5"/>
        <v>1</v>
      </c>
      <c r="AO29">
        <f t="shared" si="6"/>
        <v>0.8872322293210699</v>
      </c>
      <c r="AP29">
        <f t="shared" si="7"/>
        <v>1.570848343981605</v>
      </c>
      <c r="AQ29">
        <f t="shared" si="8"/>
        <v>0.6669778452812851</v>
      </c>
      <c r="AS29">
        <f t="shared" si="9"/>
        <v>0.4243754200322601</v>
      </c>
      <c r="AT29">
        <f t="shared" si="10"/>
        <v>15.250389027408191</v>
      </c>
      <c r="AU29">
        <f t="shared" si="11"/>
        <v>3.180800750835915</v>
      </c>
      <c r="AV29">
        <f t="shared" si="12"/>
        <v>3.700664692866517</v>
      </c>
      <c r="AW29">
        <f t="shared" si="13"/>
        <v>20</v>
      </c>
      <c r="AX29">
        <f t="shared" si="14"/>
        <v>2.0925651083535066</v>
      </c>
      <c r="AY29">
        <f t="shared" si="15"/>
        <v>1.4866803793385293</v>
      </c>
      <c r="AZ29">
        <f t="shared" si="0"/>
        <v>2.0925651083535066</v>
      </c>
      <c r="BA29">
        <f t="shared" si="1"/>
        <v>20</v>
      </c>
      <c r="BB29">
        <f t="shared" si="16"/>
      </c>
      <c r="BC29">
        <f t="shared" si="17"/>
      </c>
    </row>
    <row r="30" spans="10:55" ht="12.75">
      <c r="J30" s="15"/>
      <c r="L30" s="6"/>
      <c r="M30" s="3"/>
      <c r="Y30">
        <v>3.2</v>
      </c>
      <c r="Z30">
        <v>1.32</v>
      </c>
      <c r="AG30">
        <f t="shared" si="22"/>
        <v>21</v>
      </c>
      <c r="AH30">
        <f t="shared" si="2"/>
        <v>0.3665191429188092</v>
      </c>
      <c r="AI30">
        <f t="shared" si="23"/>
        <v>0.7167358990906005</v>
      </c>
      <c r="AJ30" s="17">
        <f t="shared" si="3"/>
        <v>633960.7303456737</v>
      </c>
      <c r="AK30">
        <f t="shared" si="24"/>
        <v>1.5799584605456398</v>
      </c>
      <c r="AL30">
        <f t="shared" si="4"/>
        <v>0.20288666207938227</v>
      </c>
      <c r="AM30">
        <f t="shared" si="5"/>
        <v>1</v>
      </c>
      <c r="AO30">
        <f t="shared" si="6"/>
        <v>0.9150623091815405</v>
      </c>
      <c r="AP30">
        <f t="shared" si="7"/>
        <v>1.5799584605456398</v>
      </c>
      <c r="AQ30">
        <f t="shared" si="8"/>
        <v>0.6878991397134621</v>
      </c>
      <c r="AS30">
        <f t="shared" si="9"/>
        <v>0.4218672809168218</v>
      </c>
      <c r="AT30">
        <f t="shared" si="10"/>
        <v>16.282839901960745</v>
      </c>
      <c r="AU30">
        <f t="shared" si="11"/>
        <v>3.5532503670843636</v>
      </c>
      <c r="AV30">
        <f t="shared" si="12"/>
        <v>3.3470536194261533</v>
      </c>
      <c r="AW30">
        <f t="shared" si="13"/>
        <v>21</v>
      </c>
      <c r="AX30">
        <f t="shared" si="14"/>
        <v>2.1405889421576103</v>
      </c>
      <c r="AY30">
        <f t="shared" si="15"/>
        <v>1.6672180843166502</v>
      </c>
      <c r="AZ30">
        <f t="shared" si="0"/>
        <v>2.1405889421576103</v>
      </c>
      <c r="BA30">
        <f t="shared" si="1"/>
        <v>21</v>
      </c>
      <c r="BB30">
        <f t="shared" si="16"/>
      </c>
      <c r="BC30">
        <f t="shared" si="17"/>
      </c>
    </row>
    <row r="31" spans="25:55" ht="12.75">
      <c r="Y31">
        <v>3.6</v>
      </c>
      <c r="Z31">
        <v>1.3</v>
      </c>
      <c r="AG31">
        <f t="shared" si="22"/>
        <v>22</v>
      </c>
      <c r="AH31">
        <f t="shared" si="2"/>
        <v>0.3839724354387525</v>
      </c>
      <c r="AI31">
        <f t="shared" si="23"/>
        <v>0.749213186831824</v>
      </c>
      <c r="AJ31" s="17">
        <f t="shared" si="3"/>
        <v>662687.2460430128</v>
      </c>
      <c r="AK31">
        <f t="shared" si="24"/>
        <v>1.5604720879009055</v>
      </c>
      <c r="AL31">
        <f t="shared" si="4"/>
        <v>0.2053284159136561</v>
      </c>
      <c r="AM31">
        <f t="shared" si="5"/>
        <v>1</v>
      </c>
      <c r="AO31">
        <f t="shared" si="6"/>
        <v>0.9442918681486416</v>
      </c>
      <c r="AP31">
        <f t="shared" si="7"/>
        <v>1.5604720879009055</v>
      </c>
      <c r="AQ31">
        <f t="shared" si="8"/>
        <v>0.7098724941680423</v>
      </c>
      <c r="AS31">
        <f t="shared" si="9"/>
        <v>0.41925997473254517</v>
      </c>
      <c r="AT31">
        <f t="shared" si="10"/>
        <v>17.07945200098028</v>
      </c>
      <c r="AU31">
        <f t="shared" si="11"/>
        <v>3.901263639313879</v>
      </c>
      <c r="AV31">
        <f t="shared" si="12"/>
        <v>3.018598918520149</v>
      </c>
      <c r="AW31">
        <f t="shared" si="13"/>
        <v>22</v>
      </c>
      <c r="AX31">
        <f t="shared" si="14"/>
        <v>2.188262872023106</v>
      </c>
      <c r="AY31">
        <f t="shared" si="15"/>
        <v>1.8501701613788306</v>
      </c>
      <c r="AZ31">
        <f t="shared" si="0"/>
        <v>2.188262872023106</v>
      </c>
      <c r="BA31">
        <f t="shared" si="1"/>
        <v>22</v>
      </c>
      <c r="BB31">
        <f t="shared" si="16"/>
      </c>
      <c r="BC31">
        <f t="shared" si="17"/>
      </c>
    </row>
    <row r="32" spans="25:55" ht="12.75">
      <c r="Y32">
        <v>4</v>
      </c>
      <c r="Z32">
        <v>1.29</v>
      </c>
      <c r="AG32">
        <f t="shared" si="22"/>
        <v>23</v>
      </c>
      <c r="AH32">
        <f t="shared" si="2"/>
        <v>0.40142572795869574</v>
      </c>
      <c r="AI32">
        <f t="shared" si="23"/>
        <v>0.7814622569785474</v>
      </c>
      <c r="AJ32" s="17">
        <f t="shared" si="3"/>
        <v>691211.9007856118</v>
      </c>
      <c r="AK32">
        <f t="shared" si="24"/>
        <v>1.5411226458128715</v>
      </c>
      <c r="AL32">
        <f t="shared" si="4"/>
        <v>0.207753011566777</v>
      </c>
      <c r="AM32">
        <f t="shared" si="5"/>
        <v>1</v>
      </c>
      <c r="AO32">
        <f t="shared" si="6"/>
        <v>0.9733160312806927</v>
      </c>
      <c r="AP32">
        <f t="shared" si="7"/>
        <v>1.5411226458128715</v>
      </c>
      <c r="AQ32">
        <f t="shared" si="8"/>
        <v>0.7316914420682121</v>
      </c>
      <c r="AS32">
        <f t="shared" si="9"/>
        <v>0.4165566780803909</v>
      </c>
      <c r="AT32">
        <f t="shared" si="10"/>
        <v>17.861843809785018</v>
      </c>
      <c r="AU32">
        <f t="shared" si="11"/>
        <v>4.265240844686699</v>
      </c>
      <c r="AV32">
        <f t="shared" si="12"/>
        <v>2.6849283007672478</v>
      </c>
      <c r="AW32">
        <f t="shared" si="13"/>
        <v>23</v>
      </c>
      <c r="AX32">
        <f t="shared" si="14"/>
        <v>2.229855160339984</v>
      </c>
      <c r="AY32">
        <f t="shared" si="15"/>
        <v>2.0500048124340027</v>
      </c>
      <c r="AZ32">
        <f t="shared" si="0"/>
        <v>2.229855160339984</v>
      </c>
      <c r="BA32">
        <f t="shared" si="1"/>
        <v>23</v>
      </c>
      <c r="BB32">
        <f t="shared" si="16"/>
      </c>
      <c r="BC32">
        <f t="shared" si="17"/>
      </c>
    </row>
    <row r="33" spans="25:55" ht="12.75">
      <c r="Y33">
        <v>5</v>
      </c>
      <c r="Z33">
        <v>1.27</v>
      </c>
      <c r="AG33">
        <f t="shared" si="22"/>
        <v>24</v>
      </c>
      <c r="AH33">
        <f t="shared" si="2"/>
        <v>0.41887902047863906</v>
      </c>
      <c r="AI33">
        <f t="shared" si="23"/>
        <v>0.8134732861516003</v>
      </c>
      <c r="AJ33" s="17">
        <f t="shared" si="3"/>
        <v>719526.0056873115</v>
      </c>
      <c r="AK33">
        <f t="shared" si="24"/>
        <v>1.5340419858454801</v>
      </c>
      <c r="AL33">
        <f t="shared" si="4"/>
        <v>0.21015971048342147</v>
      </c>
      <c r="AM33">
        <f t="shared" si="5"/>
        <v>1</v>
      </c>
      <c r="AO33">
        <f t="shared" si="6"/>
        <v>0.9886526713848399</v>
      </c>
      <c r="AP33">
        <f t="shared" si="7"/>
        <v>1.5340419858454801</v>
      </c>
      <c r="AQ33">
        <f t="shared" si="8"/>
        <v>0.7432207788443866</v>
      </c>
      <c r="AS33">
        <f t="shared" si="9"/>
        <v>0.41376068451091863</v>
      </c>
      <c r="AT33">
        <f t="shared" si="10"/>
        <v>18.530636047645057</v>
      </c>
      <c r="AU33">
        <f t="shared" si="11"/>
        <v>4.623152364200379</v>
      </c>
      <c r="AV33">
        <f t="shared" si="12"/>
        <v>2.3602000345847305</v>
      </c>
      <c r="AW33">
        <f t="shared" si="13"/>
        <v>24</v>
      </c>
      <c r="AX33">
        <f t="shared" si="14"/>
        <v>2.2682988844410295</v>
      </c>
      <c r="AY33">
        <f t="shared" si="15"/>
        <v>2.2583946669288544</v>
      </c>
      <c r="AZ33">
        <f t="shared" si="0"/>
        <v>2.2682988844410295</v>
      </c>
      <c r="BA33">
        <f t="shared" si="1"/>
        <v>24</v>
      </c>
      <c r="BB33">
        <f t="shared" si="16"/>
      </c>
      <c r="BC33">
        <f t="shared" si="17"/>
      </c>
    </row>
    <row r="34" spans="25:55" ht="12.75">
      <c r="Y34">
        <v>6</v>
      </c>
      <c r="Z34">
        <v>1.26</v>
      </c>
      <c r="AG34">
        <f t="shared" si="22"/>
        <v>25</v>
      </c>
      <c r="AH34">
        <f t="shared" si="2"/>
        <v>0.4363323129985824</v>
      </c>
      <c r="AI34">
        <f t="shared" si="23"/>
        <v>0.8452365234813989</v>
      </c>
      <c r="AJ34" s="17">
        <f t="shared" si="3"/>
        <v>747620.935997474</v>
      </c>
      <c r="AK34">
        <f t="shared" si="24"/>
        <v>1.5435709570444196</v>
      </c>
      <c r="AL34">
        <f t="shared" si="4"/>
        <v>0.2125477795597853</v>
      </c>
      <c r="AM34">
        <f t="shared" si="5"/>
        <v>1</v>
      </c>
      <c r="AO34">
        <f t="shared" si="6"/>
        <v>0.9854763476518601</v>
      </c>
      <c r="AP34">
        <f t="shared" si="7"/>
        <v>1.5435709570444196</v>
      </c>
      <c r="AQ34">
        <f t="shared" si="8"/>
        <v>0.7408329738376187</v>
      </c>
      <c r="AS34">
        <f t="shared" si="9"/>
        <v>0.4108754005116033</v>
      </c>
      <c r="AT34">
        <f t="shared" si="10"/>
        <v>19.047119944045317</v>
      </c>
      <c r="AU34">
        <f t="shared" si="11"/>
        <v>4.962950283833032</v>
      </c>
      <c r="AV34">
        <f t="shared" si="12"/>
        <v>2.0501689366335016</v>
      </c>
      <c r="AW34">
        <f t="shared" si="13"/>
        <v>25</v>
      </c>
      <c r="AX34">
        <f t="shared" si="14"/>
        <v>2.30514941376346</v>
      </c>
      <c r="AY34">
        <f t="shared" si="15"/>
        <v>2.4698129970444955</v>
      </c>
      <c r="AZ34">
        <f t="shared" si="0"/>
        <v>2.30514941376346</v>
      </c>
      <c r="BA34">
        <f t="shared" si="1"/>
        <v>25</v>
      </c>
      <c r="BB34">
        <f t="shared" si="16"/>
      </c>
      <c r="BC34">
        <f t="shared" si="17"/>
      </c>
    </row>
    <row r="35" spans="25:55" ht="12.75">
      <c r="Y35">
        <v>7</v>
      </c>
      <c r="Z35">
        <v>1.25</v>
      </c>
      <c r="AG35">
        <f t="shared" si="22"/>
        <v>26</v>
      </c>
      <c r="AH35">
        <f t="shared" si="2"/>
        <v>0.4537856055185257</v>
      </c>
      <c r="AI35">
        <f t="shared" si="23"/>
        <v>0.8767422935781548</v>
      </c>
      <c r="AJ35" s="17">
        <f t="shared" si="3"/>
        <v>775488.1337281648</v>
      </c>
      <c r="AK35">
        <f t="shared" si="24"/>
        <v>1.5530226880734466</v>
      </c>
      <c r="AL35">
        <f t="shared" si="4"/>
        <v>0.214916491366894</v>
      </c>
      <c r="AM35">
        <f t="shared" si="5"/>
        <v>1</v>
      </c>
      <c r="AO35">
        <f t="shared" si="6"/>
        <v>0.9823257706421845</v>
      </c>
      <c r="AP35">
        <f t="shared" si="7"/>
        <v>1.5530226880734466</v>
      </c>
      <c r="AQ35">
        <f t="shared" si="8"/>
        <v>0.738464523959604</v>
      </c>
      <c r="AS35">
        <f t="shared" si="9"/>
        <v>0.40790434135655385</v>
      </c>
      <c r="AT35">
        <f t="shared" si="10"/>
        <v>19.54224278669285</v>
      </c>
      <c r="AU35">
        <f t="shared" si="11"/>
        <v>5.3122253406751625</v>
      </c>
      <c r="AV35">
        <f t="shared" si="12"/>
        <v>1.7370705377104483</v>
      </c>
      <c r="AW35">
        <f t="shared" si="13"/>
        <v>26</v>
      </c>
      <c r="AX35">
        <f t="shared" si="14"/>
        <v>2.3364714910141595</v>
      </c>
      <c r="AY35">
        <f t="shared" si="15"/>
        <v>2.695348308064622</v>
      </c>
      <c r="AZ35">
        <f t="shared" si="0"/>
        <v>2.3364714910141595</v>
      </c>
      <c r="BA35">
        <f t="shared" si="1"/>
        <v>26</v>
      </c>
      <c r="BB35">
        <f t="shared" si="16"/>
      </c>
      <c r="BC35">
        <f t="shared" si="17"/>
      </c>
    </row>
    <row r="36" spans="25:55" ht="12.75">
      <c r="Y36">
        <v>8</v>
      </c>
      <c r="Z36">
        <v>1.25</v>
      </c>
      <c r="AG36">
        <f t="shared" si="22"/>
        <v>27</v>
      </c>
      <c r="AH36">
        <f t="shared" si="2"/>
        <v>0.47123889803846897</v>
      </c>
      <c r="AI36">
        <f t="shared" si="23"/>
        <v>0.9079809994790935</v>
      </c>
      <c r="AJ36" s="17">
        <f t="shared" si="3"/>
        <v>803119.1102609999</v>
      </c>
      <c r="AK36">
        <f t="shared" si="24"/>
        <v>1.6110783966661983</v>
      </c>
      <c r="AL36">
        <f t="shared" si="4"/>
        <v>0.21745227098784498</v>
      </c>
      <c r="AM36">
        <f t="shared" si="5"/>
        <v>1</v>
      </c>
      <c r="AO36">
        <f t="shared" si="6"/>
        <v>0.9656342009376317</v>
      </c>
      <c r="AP36">
        <f t="shared" si="7"/>
        <v>1.6110783966661983</v>
      </c>
      <c r="AQ36">
        <f t="shared" si="8"/>
        <v>0.7259166173033905</v>
      </c>
      <c r="AS36">
        <f t="shared" si="9"/>
        <v>0.40485112682369423</v>
      </c>
      <c r="AT36">
        <f t="shared" si="10"/>
        <v>20.333448562960832</v>
      </c>
      <c r="AU36">
        <f t="shared" si="11"/>
        <v>5.751659848234743</v>
      </c>
      <c r="AV36">
        <f t="shared" si="12"/>
        <v>1.3772847493040792</v>
      </c>
      <c r="AW36">
        <f t="shared" si="13"/>
        <v>27</v>
      </c>
      <c r="AX36">
        <f t="shared" si="14"/>
        <v>2.350973626381774</v>
      </c>
      <c r="AY36">
        <f t="shared" si="15"/>
        <v>2.9719239241569007</v>
      </c>
      <c r="AZ36">
        <f t="shared" si="0"/>
        <v>2.350973626381774</v>
      </c>
      <c r="BA36">
        <f t="shared" si="1"/>
        <v>27</v>
      </c>
      <c r="BB36">
        <f t="shared" si="16"/>
      </c>
      <c r="BC36">
        <f t="shared" si="17"/>
      </c>
    </row>
    <row r="37" spans="33:55" ht="12.75">
      <c r="AG37">
        <f t="shared" si="22"/>
        <v>28</v>
      </c>
      <c r="AH37">
        <f t="shared" si="2"/>
        <v>0.4886921905584123</v>
      </c>
      <c r="AI37">
        <f t="shared" si="23"/>
        <v>0.9389431255717816</v>
      </c>
      <c r="AJ37" s="17">
        <f t="shared" si="3"/>
        <v>830505.44893286</v>
      </c>
      <c r="AK37">
        <f t="shared" si="24"/>
        <v>1.8092360036594024</v>
      </c>
      <c r="AL37">
        <f t="shared" si="4"/>
        <v>0.2214232900952647</v>
      </c>
      <c r="AM37">
        <f t="shared" si="5"/>
        <v>1</v>
      </c>
      <c r="AO37">
        <f t="shared" si="6"/>
        <v>0.9099023739707931</v>
      </c>
      <c r="AP37">
        <f t="shared" si="7"/>
        <v>1.8092360036594024</v>
      </c>
      <c r="AQ37">
        <f t="shared" si="8"/>
        <v>0.684020152504793</v>
      </c>
      <c r="AS37">
        <f t="shared" si="9"/>
        <v>0.40171947678462105</v>
      </c>
      <c r="AT37">
        <f t="shared" si="10"/>
        <v>21.881495808146703</v>
      </c>
      <c r="AU37">
        <f t="shared" si="11"/>
        <v>6.414132022410495</v>
      </c>
      <c r="AV37">
        <f t="shared" si="12"/>
        <v>0.9073240365997521</v>
      </c>
      <c r="AW37">
        <f t="shared" si="13"/>
        <v>28</v>
      </c>
      <c r="AX37">
        <f t="shared" si="14"/>
        <v>2.3301324772611114</v>
      </c>
      <c r="AY37">
        <f t="shared" si="15"/>
        <v>3.3659498295076102</v>
      </c>
      <c r="AZ37">
        <f t="shared" si="0"/>
        <v>2.3301324772611114</v>
      </c>
      <c r="BA37">
        <f t="shared" si="1"/>
        <v>28</v>
      </c>
      <c r="BB37">
        <f t="shared" si="16"/>
      </c>
      <c r="BC37">
        <f t="shared" si="17"/>
      </c>
    </row>
    <row r="38" spans="33:55" ht="12.75">
      <c r="AG38">
        <f t="shared" si="22"/>
        <v>29</v>
      </c>
      <c r="AH38">
        <f t="shared" si="2"/>
        <v>0.5061454830783556</v>
      </c>
      <c r="AI38">
        <f t="shared" si="23"/>
        <v>0.9696192404926741</v>
      </c>
      <c r="AJ38" s="17">
        <f t="shared" si="3"/>
        <v>857638.8075996883</v>
      </c>
      <c r="AK38">
        <f t="shared" si="24"/>
        <v>1.9153146328868134</v>
      </c>
      <c r="AL38">
        <f t="shared" si="4"/>
        <v>0.2253576271019548</v>
      </c>
      <c r="AM38">
        <f t="shared" si="5"/>
        <v>1</v>
      </c>
      <c r="AO38">
        <f t="shared" si="6"/>
        <v>0.8546853671131867</v>
      </c>
      <c r="AP38">
        <f t="shared" si="7"/>
        <v>1.9153146328868134</v>
      </c>
      <c r="AQ38">
        <f t="shared" si="8"/>
        <v>0.6425107043133648</v>
      </c>
      <c r="AS38">
        <f t="shared" si="9"/>
        <v>0.3985132066725131</v>
      </c>
      <c r="AT38">
        <f t="shared" si="10"/>
        <v>22.167575156476</v>
      </c>
      <c r="AU38">
        <f t="shared" si="11"/>
        <v>6.766529253766718</v>
      </c>
      <c r="AV38">
        <f t="shared" si="12"/>
        <v>0.6075985756491709</v>
      </c>
      <c r="AW38">
        <f t="shared" si="13"/>
        <v>29</v>
      </c>
      <c r="AX38">
        <f t="shared" si="14"/>
        <v>2.347797856759776</v>
      </c>
      <c r="AY38">
        <f t="shared" si="15"/>
        <v>3.629025982015468</v>
      </c>
      <c r="AZ38">
        <f t="shared" si="0"/>
        <v>2.347797856759776</v>
      </c>
      <c r="BA38">
        <f t="shared" si="1"/>
        <v>29</v>
      </c>
      <c r="BB38">
        <f t="shared" si="16"/>
      </c>
      <c r="BC38">
        <f t="shared" si="17"/>
      </c>
    </row>
    <row r="39" spans="33:55" ht="12.75">
      <c r="AG39">
        <f t="shared" si="22"/>
        <v>30</v>
      </c>
      <c r="AH39">
        <f t="shared" si="2"/>
        <v>0.5235987755982988</v>
      </c>
      <c r="AI39">
        <f t="shared" si="23"/>
        <v>0.9999999999999999</v>
      </c>
      <c r="AJ39" s="17">
        <f t="shared" si="3"/>
        <v>884510.9211775877</v>
      </c>
      <c r="AK39">
        <f t="shared" si="24"/>
        <v>1.9699999999999998</v>
      </c>
      <c r="AL39">
        <f t="shared" si="4"/>
        <v>0.22925408357075022</v>
      </c>
      <c r="AM39">
        <f t="shared" si="5"/>
        <v>1</v>
      </c>
      <c r="AO39">
        <f t="shared" si="6"/>
        <v>0.8000000000000003</v>
      </c>
      <c r="AP39">
        <f t="shared" si="7"/>
        <v>1.9699999999999998</v>
      </c>
      <c r="AQ39">
        <f t="shared" si="8"/>
        <v>0.601400916909136</v>
      </c>
      <c r="AS39">
        <f t="shared" si="9"/>
        <v>0.3952362228336143</v>
      </c>
      <c r="AT39">
        <f t="shared" si="10"/>
        <v>21.738445797637418</v>
      </c>
      <c r="AU39">
        <f t="shared" si="11"/>
        <v>6.924381674624348</v>
      </c>
      <c r="AV39">
        <f t="shared" si="12"/>
        <v>0.402708713725771</v>
      </c>
      <c r="AW39">
        <f t="shared" si="13"/>
        <v>30</v>
      </c>
      <c r="AX39">
        <f t="shared" si="14"/>
        <v>2.38786717051992</v>
      </c>
      <c r="AY39">
        <f t="shared" si="15"/>
        <v>3.8044754467818906</v>
      </c>
      <c r="AZ39">
        <f t="shared" si="0"/>
        <v>2.38786717051992</v>
      </c>
      <c r="BA39">
        <f t="shared" si="1"/>
        <v>30</v>
      </c>
      <c r="BB39">
        <f t="shared" si="16"/>
      </c>
      <c r="BC39">
        <f t="shared" si="17"/>
      </c>
    </row>
    <row r="40" spans="33:55" ht="12.75">
      <c r="AG40">
        <f t="shared" si="22"/>
        <v>31</v>
      </c>
      <c r="AH40">
        <f t="shared" si="2"/>
        <v>0.5410520681182421</v>
      </c>
      <c r="AI40">
        <f t="shared" si="23"/>
        <v>1.0300761498201083</v>
      </c>
      <c r="AJ40" s="17">
        <f t="shared" si="3"/>
        <v>911113.604160447</v>
      </c>
      <c r="AK40">
        <f t="shared" si="24"/>
        <v>1.9128553153417942</v>
      </c>
      <c r="AL40">
        <f t="shared" si="4"/>
        <v>0.2331114726032648</v>
      </c>
      <c r="AM40">
        <f t="shared" si="5"/>
        <v>1</v>
      </c>
      <c r="AO40">
        <f t="shared" si="6"/>
        <v>0.8300761498201084</v>
      </c>
      <c r="AP40">
        <f t="shared" si="7"/>
        <v>1.9128553153417942</v>
      </c>
      <c r="AQ40">
        <f t="shared" si="8"/>
        <v>0.624010697007773</v>
      </c>
      <c r="AS40">
        <f t="shared" si="9"/>
        <v>0.39189251776795136</v>
      </c>
      <c r="AT40">
        <f t="shared" si="10"/>
        <v>22.230103917400424</v>
      </c>
      <c r="AU40">
        <f t="shared" si="11"/>
        <v>7.354494178576442</v>
      </c>
      <c r="AV40">
        <f t="shared" si="12"/>
        <v>0.06619568370726459</v>
      </c>
      <c r="AW40">
        <f t="shared" si="13"/>
        <v>31</v>
      </c>
      <c r="AX40">
        <f t="shared" si="14"/>
        <v>2.3855273132638235</v>
      </c>
      <c r="AY40">
        <f t="shared" si="15"/>
        <v>4.12376197529172</v>
      </c>
      <c r="AZ40">
        <f t="shared" si="0"/>
        <v>2.3855273132638235</v>
      </c>
      <c r="BA40">
        <f t="shared" si="1"/>
        <v>31</v>
      </c>
      <c r="BB40">
        <f t="shared" si="16"/>
      </c>
      <c r="BC40">
        <f t="shared" si="17"/>
      </c>
    </row>
    <row r="41" spans="33:55" ht="12.75">
      <c r="AG41">
        <f t="shared" si="22"/>
        <v>32</v>
      </c>
      <c r="AH41">
        <f t="shared" si="2"/>
        <v>0.5585053606381855</v>
      </c>
      <c r="AI41">
        <f t="shared" si="23"/>
        <v>1.0598385284664098</v>
      </c>
      <c r="AJ41" s="17">
        <f t="shared" si="3"/>
        <v>937438.7531133232</v>
      </c>
      <c r="AK41">
        <f t="shared" si="24"/>
        <v>1.8563067959138215</v>
      </c>
      <c r="AL41">
        <f t="shared" si="4"/>
        <v>0.23692861920143188</v>
      </c>
      <c r="AM41">
        <f t="shared" si="5"/>
        <v>1</v>
      </c>
      <c r="AO41">
        <f t="shared" si="6"/>
        <v>0.8598385284664097</v>
      </c>
      <c r="AP41">
        <f t="shared" si="7"/>
        <v>1.8563067959138215</v>
      </c>
      <c r="AQ41">
        <f t="shared" si="8"/>
        <v>0.6463845992668762</v>
      </c>
      <c r="AS41">
        <f t="shared" si="9"/>
        <v>0.38848616526508856</v>
      </c>
      <c r="AT41">
        <f t="shared" si="10"/>
        <v>22.652641701365436</v>
      </c>
      <c r="AU41">
        <f t="shared" si="11"/>
        <v>7.780771660048714</v>
      </c>
      <c r="AV41">
        <f t="shared" si="12"/>
        <v>-0.26420863052872434</v>
      </c>
      <c r="AW41">
        <f t="shared" si="13"/>
        <v>32</v>
      </c>
      <c r="AX41">
        <f t="shared" si="14"/>
        <v>2.379005179115584</v>
      </c>
      <c r="AY41">
        <f t="shared" si="15"/>
        <v>4.452635746095756</v>
      </c>
      <c r="AZ41">
        <f t="shared" si="0"/>
        <v>2.379005179115584</v>
      </c>
      <c r="BA41">
        <f aca="true" t="shared" si="27" ref="BA41:BA71">AW41</f>
        <v>32</v>
      </c>
      <c r="BB41">
        <f t="shared" si="16"/>
      </c>
      <c r="BC41">
        <f t="shared" si="17"/>
      </c>
    </row>
    <row r="42" spans="33:55" ht="12.75">
      <c r="AG42">
        <f t="shared" si="22"/>
        <v>33</v>
      </c>
      <c r="AH42">
        <f t="shared" si="2"/>
        <v>0.5759586531581288</v>
      </c>
      <c r="AI42">
        <f t="shared" si="23"/>
        <v>1.0892780700300542</v>
      </c>
      <c r="AJ42" s="17">
        <f t="shared" si="3"/>
        <v>963478.3491408282</v>
      </c>
      <c r="AK42">
        <f t="shared" si="24"/>
        <v>1.8003716669428973</v>
      </c>
      <c r="AL42">
        <f t="shared" si="4"/>
        <v>0.24070436062542008</v>
      </c>
      <c r="AM42">
        <f t="shared" si="5"/>
        <v>1</v>
      </c>
      <c r="AO42">
        <f t="shared" si="6"/>
        <v>0.8892780700300541</v>
      </c>
      <c r="AP42">
        <f t="shared" si="7"/>
        <v>1.8003716669428973</v>
      </c>
      <c r="AQ42">
        <f t="shared" si="8"/>
        <v>0.6685158083790765</v>
      </c>
      <c r="AS42">
        <f t="shared" si="9"/>
        <v>0.38502131544084234</v>
      </c>
      <c r="AT42">
        <f t="shared" si="10"/>
        <v>23.004229805384206</v>
      </c>
      <c r="AU42">
        <f t="shared" si="11"/>
        <v>8.200828425227312</v>
      </c>
      <c r="AV42">
        <f t="shared" si="12"/>
        <v>-0.5878034275355954</v>
      </c>
      <c r="AW42">
        <f t="shared" si="13"/>
        <v>33</v>
      </c>
      <c r="AX42">
        <f t="shared" si="14"/>
        <v>2.3685748389862855</v>
      </c>
      <c r="AY42">
        <f t="shared" si="15"/>
        <v>4.789397325131473</v>
      </c>
      <c r="AZ42">
        <f t="shared" si="0"/>
        <v>2.3685748389862855</v>
      </c>
      <c r="BA42">
        <f t="shared" si="27"/>
        <v>33</v>
      </c>
      <c r="BB42">
        <f t="shared" si="16"/>
      </c>
      <c r="BC42">
        <f t="shared" si="17"/>
      </c>
    </row>
    <row r="43" spans="33:55" ht="12.75">
      <c r="AG43">
        <f t="shared" si="22"/>
        <v>34</v>
      </c>
      <c r="AH43">
        <f t="shared" si="2"/>
        <v>0.5934119456780721</v>
      </c>
      <c r="AI43">
        <f t="shared" si="23"/>
        <v>1.1183858069414938</v>
      </c>
      <c r="AJ43" s="17">
        <f t="shared" si="3"/>
        <v>989224.4603297606</v>
      </c>
      <c r="AK43">
        <f t="shared" si="24"/>
        <v>1.7597756123643569</v>
      </c>
      <c r="AL43">
        <f t="shared" si="4"/>
        <v>0.2444375467478153</v>
      </c>
      <c r="AM43">
        <f t="shared" si="5"/>
        <v>1</v>
      </c>
      <c r="AO43">
        <f t="shared" si="6"/>
        <v>0.9110314841648962</v>
      </c>
      <c r="AP43">
        <f t="shared" si="7"/>
        <v>1.7597756123643569</v>
      </c>
      <c r="AQ43">
        <f t="shared" si="8"/>
        <v>0.6848689623873243</v>
      </c>
      <c r="AS43">
        <f t="shared" si="9"/>
        <v>0.38150218968100424</v>
      </c>
      <c r="AT43">
        <f t="shared" si="10"/>
        <v>23.291545386038287</v>
      </c>
      <c r="AU43">
        <f t="shared" si="11"/>
        <v>8.614995157017233</v>
      </c>
      <c r="AV43">
        <f t="shared" si="12"/>
        <v>-0.9050635754702183</v>
      </c>
      <c r="AW43">
        <f t="shared" si="13"/>
        <v>34</v>
      </c>
      <c r="AX43">
        <f t="shared" si="14"/>
        <v>2.3541414713077344</v>
      </c>
      <c r="AY43">
        <f t="shared" si="15"/>
        <v>5.133723804496463</v>
      </c>
      <c r="AZ43">
        <f t="shared" si="0"/>
        <v>2.3541414713077344</v>
      </c>
      <c r="BA43">
        <f t="shared" si="27"/>
        <v>34</v>
      </c>
      <c r="BB43">
        <f t="shared" si="16"/>
      </c>
      <c r="BC43">
        <f t="shared" si="17"/>
      </c>
    </row>
    <row r="44" spans="33:55" ht="12.75">
      <c r="AG44">
        <f t="shared" si="22"/>
        <v>35</v>
      </c>
      <c r="AH44">
        <f t="shared" si="2"/>
        <v>0.6108652381980153</v>
      </c>
      <c r="AI44">
        <f t="shared" si="23"/>
        <v>1.147152872702092</v>
      </c>
      <c r="AJ44" s="17">
        <f t="shared" si="3"/>
        <v>1014669.2441652436</v>
      </c>
      <c r="AK44">
        <f t="shared" si="24"/>
        <v>1.7281318400276986</v>
      </c>
      <c r="AL44">
        <f t="shared" si="4"/>
        <v>0.2485524484847524</v>
      </c>
      <c r="AM44">
        <f t="shared" si="5"/>
        <v>1</v>
      </c>
      <c r="AO44">
        <f t="shared" si="6"/>
        <v>0.9282917236212552</v>
      </c>
      <c r="AP44">
        <f t="shared" si="7"/>
        <v>1.7281318400276986</v>
      </c>
      <c r="AQ44">
        <f t="shared" si="8"/>
        <v>0.6978443671812312</v>
      </c>
      <c r="AS44">
        <f t="shared" si="9"/>
        <v>0.37793307549823296</v>
      </c>
      <c r="AT44">
        <f t="shared" si="10"/>
        <v>23.534642886588383</v>
      </c>
      <c r="AU44">
        <f t="shared" si="11"/>
        <v>9.028558005873084</v>
      </c>
      <c r="AV44">
        <f t="shared" si="12"/>
        <v>-1.2183159478308117</v>
      </c>
      <c r="AW44">
        <f t="shared" si="13"/>
        <v>35</v>
      </c>
      <c r="AX44">
        <f t="shared" si="14"/>
        <v>2.3349308882999353</v>
      </c>
      <c r="AY44">
        <f t="shared" si="15"/>
        <v>5.488152777796193</v>
      </c>
      <c r="AZ44">
        <f t="shared" si="0"/>
        <v>2.3349308882999353</v>
      </c>
      <c r="BA44">
        <f t="shared" si="27"/>
        <v>35</v>
      </c>
      <c r="BB44">
        <f t="shared" si="16"/>
      </c>
      <c r="BC44">
        <f t="shared" si="17"/>
      </c>
    </row>
    <row r="45" spans="33:55" ht="12.75">
      <c r="AG45">
        <f t="shared" si="22"/>
        <v>36</v>
      </c>
      <c r="AH45">
        <f t="shared" si="2"/>
        <v>0.6283185307179586</v>
      </c>
      <c r="AI45">
        <f t="shared" si="23"/>
        <v>1.1755705045849463</v>
      </c>
      <c r="AJ45" s="17">
        <f t="shared" si="3"/>
        <v>1039804.9499196325</v>
      </c>
      <c r="AK45">
        <f t="shared" si="24"/>
        <v>1.696872444956559</v>
      </c>
      <c r="AL45">
        <f t="shared" si="4"/>
        <v>0.2529260612860161</v>
      </c>
      <c r="AM45">
        <f>IF(AI45&gt;0.45,1,AL45)</f>
        <v>1</v>
      </c>
      <c r="AO45">
        <f t="shared" si="6"/>
        <v>0.9453423027509678</v>
      </c>
      <c r="AP45">
        <f t="shared" si="7"/>
        <v>1.696872444956559</v>
      </c>
      <c r="AQ45">
        <f t="shared" si="8"/>
        <v>0.7106621595842824</v>
      </c>
      <c r="AS45">
        <f t="shared" si="9"/>
        <v>0.37431832130838033</v>
      </c>
      <c r="AT45">
        <f t="shared" si="10"/>
        <v>23.733936752130006</v>
      </c>
      <c r="AU45">
        <f t="shared" si="11"/>
        <v>9.440658020073162</v>
      </c>
      <c r="AV45">
        <f t="shared" si="12"/>
        <v>-1.527161091797758</v>
      </c>
      <c r="AW45">
        <f t="shared" si="13"/>
        <v>36</v>
      </c>
      <c r="AX45">
        <f t="shared" si="14"/>
        <v>2.3110291171321986</v>
      </c>
      <c r="AY45">
        <f t="shared" si="15"/>
        <v>5.851909439380045</v>
      </c>
      <c r="AZ45">
        <f t="shared" si="0"/>
        <v>2.3110291171321986</v>
      </c>
      <c r="BA45">
        <f t="shared" si="27"/>
        <v>36</v>
      </c>
      <c r="BB45">
        <f t="shared" si="16"/>
      </c>
      <c r="BC45">
        <f t="shared" si="17"/>
      </c>
    </row>
    <row r="46" spans="33:55" ht="12.75">
      <c r="AG46">
        <f t="shared" si="22"/>
        <v>37</v>
      </c>
      <c r="AH46">
        <f t="shared" si="2"/>
        <v>0.6457718232379019</v>
      </c>
      <c r="AI46">
        <f t="shared" si="23"/>
        <v>1.2036300463040965</v>
      </c>
      <c r="AJ46" s="17">
        <f t="shared" si="3"/>
        <v>1064623.921013459</v>
      </c>
      <c r="AK46">
        <f t="shared" si="24"/>
        <v>1.667821972217542</v>
      </c>
      <c r="AL46">
        <f t="shared" si="4"/>
        <v>0.2572445622563419</v>
      </c>
      <c r="AM46">
        <f t="shared" si="5"/>
        <v>1</v>
      </c>
      <c r="AO46">
        <f t="shared" si="6"/>
        <v>0.9610890138912289</v>
      </c>
      <c r="AP46">
        <f t="shared" si="7"/>
        <v>1.667821972217542</v>
      </c>
      <c r="AQ46">
        <f t="shared" si="8"/>
        <v>0.7224997677318529</v>
      </c>
      <c r="AS46">
        <f t="shared" si="9"/>
        <v>0.3706623311326164</v>
      </c>
      <c r="AT46">
        <f t="shared" si="10"/>
        <v>23.88821520220014</v>
      </c>
      <c r="AU46">
        <f t="shared" si="11"/>
        <v>9.849812102959758</v>
      </c>
      <c r="AV46">
        <f t="shared" si="12"/>
        <v>-1.8309723652103727</v>
      </c>
      <c r="AW46">
        <f t="shared" si="13"/>
        <v>37</v>
      </c>
      <c r="AX46">
        <f t="shared" si="14"/>
        <v>2.282616737790025</v>
      </c>
      <c r="AY46">
        <f t="shared" si="15"/>
        <v>6.2237889986654675</v>
      </c>
      <c r="AZ46">
        <f t="shared" si="0"/>
        <v>2.282616737790025</v>
      </c>
      <c r="BA46">
        <f t="shared" si="27"/>
        <v>37</v>
      </c>
      <c r="BB46">
        <f t="shared" si="16"/>
      </c>
      <c r="BC46">
        <f t="shared" si="17"/>
      </c>
    </row>
    <row r="47" spans="33:55" ht="12.75">
      <c r="AG47">
        <f t="shared" si="22"/>
        <v>38</v>
      </c>
      <c r="AH47">
        <f t="shared" si="2"/>
        <v>0.6632251157578452</v>
      </c>
      <c r="AI47">
        <f t="shared" si="23"/>
        <v>1.2313229506513164</v>
      </c>
      <c r="AJ47" s="17">
        <f t="shared" si="3"/>
        <v>1089118.5973477014</v>
      </c>
      <c r="AK47">
        <f t="shared" si="24"/>
        <v>1.6512062296092103</v>
      </c>
      <c r="AL47">
        <f t="shared" si="4"/>
        <v>0.26150663593850004</v>
      </c>
      <c r="AM47">
        <f t="shared" si="5"/>
        <v>1</v>
      </c>
      <c r="AO47">
        <f t="shared" si="6"/>
        <v>0.9693968851953949</v>
      </c>
      <c r="AP47">
        <f t="shared" si="7"/>
        <v>1.6512062296092103</v>
      </c>
      <c r="AQ47">
        <f t="shared" si="8"/>
        <v>0.7287452195067134</v>
      </c>
      <c r="AS47">
        <f t="shared" si="9"/>
        <v>0.36696955923180824</v>
      </c>
      <c r="AT47">
        <f t="shared" si="10"/>
        <v>23.9977833548201</v>
      </c>
      <c r="AU47">
        <f t="shared" si="11"/>
        <v>10.25502535613408</v>
      </c>
      <c r="AV47">
        <f t="shared" si="12"/>
        <v>-2.1293326748113204</v>
      </c>
      <c r="AW47">
        <f t="shared" si="13"/>
        <v>38</v>
      </c>
      <c r="AX47">
        <f t="shared" si="14"/>
        <v>2.249814634528281</v>
      </c>
      <c r="AY47">
        <f t="shared" si="15"/>
        <v>6.602799999180525</v>
      </c>
      <c r="AZ47">
        <f t="shared" si="0"/>
        <v>2.249814634528281</v>
      </c>
      <c r="BA47">
        <f t="shared" si="27"/>
        <v>38</v>
      </c>
      <c r="BB47">
        <f t="shared" si="16"/>
      </c>
      <c r="BC47">
        <f t="shared" si="17"/>
      </c>
    </row>
    <row r="48" spans="33:55" ht="12.75">
      <c r="AG48">
        <f t="shared" si="22"/>
        <v>39</v>
      </c>
      <c r="AH48">
        <f t="shared" si="2"/>
        <v>0.6806784082777885</v>
      </c>
      <c r="AI48">
        <f t="shared" si="23"/>
        <v>1.2586407820996748</v>
      </c>
      <c r="AJ48" s="17">
        <f t="shared" si="3"/>
        <v>1113281.5176066628</v>
      </c>
      <c r="AK48">
        <f t="shared" si="24"/>
        <v>1.6348155307401953</v>
      </c>
      <c r="AL48">
        <f t="shared" si="4"/>
        <v>0.2657109840635593</v>
      </c>
      <c r="AM48">
        <f t="shared" si="5"/>
        <v>1</v>
      </c>
      <c r="AO48">
        <f t="shared" si="6"/>
        <v>0.9775922346299024</v>
      </c>
      <c r="AP48">
        <f t="shared" si="7"/>
        <v>1.6348155307401953</v>
      </c>
      <c r="AQ48">
        <f t="shared" si="8"/>
        <v>0.7349060828370929</v>
      </c>
      <c r="AS48">
        <f t="shared" si="9"/>
        <v>0.36324450467968905</v>
      </c>
      <c r="AT48">
        <f t="shared" si="10"/>
        <v>24.074278615346714</v>
      </c>
      <c r="AU48">
        <f t="shared" si="11"/>
        <v>10.659864088511899</v>
      </c>
      <c r="AV48">
        <f t="shared" si="12"/>
        <v>-2.42339658723717</v>
      </c>
      <c r="AW48">
        <f t="shared" si="13"/>
        <v>39</v>
      </c>
      <c r="AX48">
        <f t="shared" si="14"/>
        <v>2.212119120127082</v>
      </c>
      <c r="AY48">
        <f t="shared" si="15"/>
        <v>6.990763836553684</v>
      </c>
      <c r="AZ48">
        <f t="shared" si="0"/>
        <v>2.212119120127082</v>
      </c>
      <c r="BA48">
        <f t="shared" si="27"/>
        <v>39</v>
      </c>
      <c r="BB48">
        <f t="shared" si="16"/>
      </c>
      <c r="BC48">
        <f t="shared" si="17"/>
      </c>
    </row>
    <row r="49" spans="33:55" ht="12.75">
      <c r="AG49">
        <f t="shared" si="22"/>
        <v>40</v>
      </c>
      <c r="AH49">
        <f t="shared" si="2"/>
        <v>0.6981317007977318</v>
      </c>
      <c r="AI49">
        <f t="shared" si="23"/>
        <v>1.2855752193730785</v>
      </c>
      <c r="AJ49" s="17">
        <f t="shared" si="3"/>
        <v>1137105.3215307612</v>
      </c>
      <c r="AK49">
        <f t="shared" si="24"/>
        <v>1.618654868376153</v>
      </c>
      <c r="AL49">
        <f t="shared" si="4"/>
        <v>0.26985632594635245</v>
      </c>
      <c r="AM49">
        <f t="shared" si="5"/>
        <v>1</v>
      </c>
      <c r="AO49">
        <f t="shared" si="6"/>
        <v>0.9856725658119235</v>
      </c>
      <c r="AP49">
        <f t="shared" si="7"/>
        <v>1.618654868376153</v>
      </c>
      <c r="AQ49">
        <f t="shared" si="8"/>
        <v>0.7409804810643392</v>
      </c>
      <c r="AS49">
        <f t="shared" si="9"/>
        <v>0.35949170588143</v>
      </c>
      <c r="AT49">
        <f t="shared" si="10"/>
        <v>24.117822199564092</v>
      </c>
      <c r="AU49">
        <f t="shared" si="11"/>
        <v>11.06369612729608</v>
      </c>
      <c r="AV49">
        <f t="shared" si="12"/>
        <v>-2.71272230820752</v>
      </c>
      <c r="AW49">
        <f t="shared" si="13"/>
        <v>40</v>
      </c>
      <c r="AX49">
        <f t="shared" si="14"/>
        <v>2.1696168045910875</v>
      </c>
      <c r="AY49">
        <f t="shared" si="15"/>
        <v>7.3869934116007</v>
      </c>
      <c r="AZ49">
        <f t="shared" si="0"/>
        <v>2.1696168045910875</v>
      </c>
      <c r="BA49">
        <f t="shared" si="27"/>
        <v>40</v>
      </c>
      <c r="BB49">
        <f t="shared" si="16"/>
      </c>
      <c r="BC49">
        <f t="shared" si="17"/>
      </c>
    </row>
    <row r="50" spans="33:55" ht="12.75">
      <c r="AG50">
        <f t="shared" si="22"/>
        <v>41</v>
      </c>
      <c r="AH50">
        <f t="shared" si="2"/>
        <v>0.715584993317675</v>
      </c>
      <c r="AI50">
        <f t="shared" si="23"/>
        <v>1.3121180579810143</v>
      </c>
      <c r="AJ50" s="17">
        <f t="shared" si="3"/>
        <v>1160582.7521585345</v>
      </c>
      <c r="AK50">
        <f t="shared" si="24"/>
        <v>1.6027291652113915</v>
      </c>
      <c r="AL50">
        <f t="shared" si="4"/>
        <v>0.273941398875585</v>
      </c>
      <c r="AM50">
        <f t="shared" si="5"/>
        <v>1</v>
      </c>
      <c r="AO50">
        <f t="shared" si="6"/>
        <v>0.9912118057981014</v>
      </c>
      <c r="AP50">
        <f t="shared" si="7"/>
        <v>1.6027291652113915</v>
      </c>
      <c r="AQ50">
        <f t="shared" si="8"/>
        <v>0.7451446110726732</v>
      </c>
      <c r="AS50">
        <f t="shared" si="9"/>
        <v>0.3557157350442925</v>
      </c>
      <c r="AT50">
        <f t="shared" si="10"/>
        <v>24.069985411732322</v>
      </c>
      <c r="AU50">
        <f t="shared" si="11"/>
        <v>11.440423613757273</v>
      </c>
      <c r="AV50">
        <f t="shared" si="12"/>
        <v>-2.988749422923587</v>
      </c>
      <c r="AW50">
        <f t="shared" si="13"/>
        <v>41</v>
      </c>
      <c r="AX50">
        <f t="shared" si="14"/>
        <v>2.125934108913107</v>
      </c>
      <c r="AY50">
        <f t="shared" si="15"/>
        <v>7.7740552803555785</v>
      </c>
      <c r="AZ50">
        <f t="shared" si="0"/>
        <v>2.125934108913107</v>
      </c>
      <c r="BA50">
        <f t="shared" si="27"/>
        <v>41</v>
      </c>
      <c r="BB50">
        <f t="shared" si="16"/>
      </c>
      <c r="BC50">
        <f t="shared" si="17"/>
      </c>
    </row>
    <row r="51" spans="33:55" ht="12.75">
      <c r="AG51">
        <f t="shared" si="22"/>
        <v>42</v>
      </c>
      <c r="AH51">
        <f t="shared" si="2"/>
        <v>0.7330382858376184</v>
      </c>
      <c r="AI51">
        <f t="shared" si="23"/>
        <v>1.3382612127177165</v>
      </c>
      <c r="AJ51" s="17">
        <f t="shared" si="3"/>
        <v>1183706.658037183</v>
      </c>
      <c r="AK51">
        <f t="shared" si="24"/>
        <v>1.5870432723693702</v>
      </c>
      <c r="AL51">
        <f t="shared" si="4"/>
        <v>0.27796495849846986</v>
      </c>
      <c r="AM51">
        <f t="shared" si="5"/>
        <v>1</v>
      </c>
      <c r="AO51">
        <f t="shared" si="6"/>
        <v>0.9938261212717716</v>
      </c>
      <c r="AP51">
        <f t="shared" si="7"/>
        <v>1.5870432723693702</v>
      </c>
      <c r="AQ51">
        <f t="shared" si="8"/>
        <v>0.7471099257263668</v>
      </c>
      <c r="AS51">
        <f t="shared" si="9"/>
        <v>0.3519211926070976</v>
      </c>
      <c r="AT51">
        <f t="shared" si="10"/>
        <v>23.92282376862701</v>
      </c>
      <c r="AU51">
        <f t="shared" si="11"/>
        <v>11.783012969099158</v>
      </c>
      <c r="AV51">
        <f t="shared" si="12"/>
        <v>-3.249921583129345</v>
      </c>
      <c r="AW51">
        <f t="shared" si="13"/>
        <v>42</v>
      </c>
      <c r="AX51">
        <f t="shared" si="14"/>
        <v>2.0820613967783643</v>
      </c>
      <c r="AY51">
        <f t="shared" si="15"/>
        <v>8.145903026009409</v>
      </c>
      <c r="AZ51">
        <f t="shared" si="0"/>
        <v>2.0820613967783643</v>
      </c>
      <c r="BA51">
        <f t="shared" si="27"/>
        <v>42</v>
      </c>
      <c r="BB51">
        <f t="shared" si="16"/>
      </c>
      <c r="BC51">
        <f t="shared" si="17"/>
      </c>
    </row>
    <row r="52" spans="33:55" ht="12.75">
      <c r="AG52">
        <f t="shared" si="22"/>
        <v>43</v>
      </c>
      <c r="AH52">
        <f t="shared" si="2"/>
        <v>0.7504915783575616</v>
      </c>
      <c r="AI52">
        <f t="shared" si="23"/>
        <v>1.363996720124997</v>
      </c>
      <c r="AJ52" s="17">
        <f t="shared" si="3"/>
        <v>1206469.9954009694</v>
      </c>
      <c r="AK52">
        <f t="shared" si="24"/>
        <v>1.571601967925002</v>
      </c>
      <c r="AL52">
        <f t="shared" si="4"/>
        <v>0.2819257791997687</v>
      </c>
      <c r="AM52">
        <f t="shared" si="5"/>
        <v>1</v>
      </c>
      <c r="AO52">
        <f t="shared" si="6"/>
        <v>0.9963996720124997</v>
      </c>
      <c r="AP52">
        <f t="shared" si="7"/>
        <v>1.571601967925002</v>
      </c>
      <c r="AQ52">
        <f t="shared" si="8"/>
        <v>0.7490445954453494</v>
      </c>
      <c r="AS52">
        <f t="shared" si="9"/>
        <v>0.34811270163530084</v>
      </c>
      <c r="AT52">
        <f t="shared" si="10"/>
        <v>23.747176201736774</v>
      </c>
      <c r="AU52">
        <f t="shared" si="11"/>
        <v>12.120448524269628</v>
      </c>
      <c r="AV52">
        <f t="shared" si="12"/>
        <v>-3.5056121135137084</v>
      </c>
      <c r="AW52">
        <f t="shared" si="13"/>
        <v>43</v>
      </c>
      <c r="AX52">
        <f t="shared" si="14"/>
        <v>2.034001636689083</v>
      </c>
      <c r="AY52">
        <f t="shared" si="15"/>
        <v>8.520719529695443</v>
      </c>
      <c r="AZ52">
        <f t="shared" si="0"/>
        <v>2.034001636689083</v>
      </c>
      <c r="BA52">
        <f t="shared" si="27"/>
        <v>43</v>
      </c>
      <c r="BB52">
        <f t="shared" si="16"/>
      </c>
      <c r="BC52">
        <f t="shared" si="17"/>
      </c>
    </row>
    <row r="53" spans="33:55" ht="12.75">
      <c r="AG53">
        <f t="shared" si="22"/>
        <v>44</v>
      </c>
      <c r="AH53">
        <f t="shared" si="2"/>
        <v>0.767944870877505</v>
      </c>
      <c r="AI53">
        <f t="shared" si="23"/>
        <v>1.3893167409179945</v>
      </c>
      <c r="AJ53" s="17">
        <f t="shared" si="3"/>
        <v>1228865.8303168195</v>
      </c>
      <c r="AK53">
        <f t="shared" si="24"/>
        <v>1.5564099554492032</v>
      </c>
      <c r="AL53">
        <f t="shared" si="4"/>
        <v>0.2858226544751266</v>
      </c>
      <c r="AM53">
        <f t="shared" si="5"/>
        <v>1</v>
      </c>
      <c r="AO53">
        <f t="shared" si="6"/>
        <v>0.9989316740917995</v>
      </c>
      <c r="AP53">
        <f t="shared" si="7"/>
        <v>1.5564099554492032</v>
      </c>
      <c r="AQ53">
        <f t="shared" si="8"/>
        <v>0.7509480309104829</v>
      </c>
      <c r="AS53">
        <f t="shared" si="9"/>
        <v>0.3442949021884981</v>
      </c>
      <c r="AT53">
        <f t="shared" si="10"/>
        <v>23.543827913391578</v>
      </c>
      <c r="AU53">
        <f t="shared" si="11"/>
        <v>12.452334888824272</v>
      </c>
      <c r="AV53">
        <f t="shared" si="12"/>
        <v>-3.7554826835174677</v>
      </c>
      <c r="AW53">
        <f t="shared" si="13"/>
        <v>44</v>
      </c>
      <c r="AX53">
        <f t="shared" si="14"/>
        <v>1.9818402942418967</v>
      </c>
      <c r="AY53">
        <f t="shared" si="15"/>
        <v>8.897783688478277</v>
      </c>
      <c r="AZ53">
        <f t="shared" si="0"/>
        <v>1.9818402942418967</v>
      </c>
      <c r="BA53">
        <f t="shared" si="27"/>
        <v>44</v>
      </c>
      <c r="BB53">
        <f t="shared" si="16"/>
      </c>
      <c r="BC53">
        <f t="shared" si="17"/>
      </c>
    </row>
    <row r="54" spans="33:55" ht="12.75">
      <c r="AG54">
        <f t="shared" si="22"/>
        <v>45</v>
      </c>
      <c r="AH54">
        <f t="shared" si="2"/>
        <v>0.7853981633974483</v>
      </c>
      <c r="AI54">
        <f t="shared" si="23"/>
        <v>1.414213562373095</v>
      </c>
      <c r="AJ54" s="17">
        <f t="shared" si="3"/>
        <v>1250887.3407964644</v>
      </c>
      <c r="AK54">
        <f t="shared" si="24"/>
        <v>1.5464466094067264</v>
      </c>
      <c r="AL54">
        <f t="shared" si="4"/>
        <v>0.2896543972985848</v>
      </c>
      <c r="AM54">
        <f t="shared" si="5"/>
        <v>1</v>
      </c>
      <c r="AO54">
        <f t="shared" si="6"/>
        <v>1</v>
      </c>
      <c r="AP54">
        <f t="shared" si="7"/>
        <v>1.5464466094067264</v>
      </c>
      <c r="AQ54">
        <f t="shared" si="8"/>
        <v>0.7517511461364198</v>
      </c>
      <c r="AS54">
        <f t="shared" si="9"/>
        <v>0.34047244566722856</v>
      </c>
      <c r="AT54">
        <f t="shared" si="10"/>
        <v>23.35601137405005</v>
      </c>
      <c r="AU54">
        <f t="shared" si="11"/>
        <v>12.799511116687839</v>
      </c>
      <c r="AV54">
        <f t="shared" si="12"/>
        <v>-4.005086791837423</v>
      </c>
      <c r="AW54">
        <f t="shared" si="13"/>
        <v>45</v>
      </c>
      <c r="AX54">
        <f t="shared" si="14"/>
        <v>1.9227256079011432</v>
      </c>
      <c r="AY54">
        <f t="shared" si="15"/>
        <v>9.291371481621036</v>
      </c>
      <c r="AZ54">
        <f t="shared" si="0"/>
        <v>1.9227256079011432</v>
      </c>
      <c r="BA54">
        <f t="shared" si="27"/>
        <v>45</v>
      </c>
      <c r="BB54">
        <f t="shared" si="16"/>
      </c>
      <c r="BC54">
        <f t="shared" si="17"/>
      </c>
    </row>
    <row r="55" spans="33:55" ht="12.75">
      <c r="AG55">
        <f t="shared" si="22"/>
        <v>46</v>
      </c>
      <c r="AH55">
        <f t="shared" si="2"/>
        <v>0.8028514559173915</v>
      </c>
      <c r="AI55">
        <f t="shared" si="23"/>
        <v>1.4386796006773022</v>
      </c>
      <c r="AJ55" s="17">
        <f t="shared" si="3"/>
        <v>1272527.8188744846</v>
      </c>
      <c r="AK55">
        <f t="shared" si="24"/>
        <v>1.5403300998306744</v>
      </c>
      <c r="AL55">
        <f t="shared" si="4"/>
        <v>0.2934198404841603</v>
      </c>
      <c r="AM55">
        <f t="shared" si="5"/>
        <v>1</v>
      </c>
      <c r="AO55">
        <f t="shared" si="6"/>
        <v>1</v>
      </c>
      <c r="AP55">
        <f t="shared" si="7"/>
        <v>1.5403300998306744</v>
      </c>
      <c r="AQ55">
        <f t="shared" si="8"/>
        <v>0.7517511461364198</v>
      </c>
      <c r="AS55">
        <f t="shared" si="9"/>
        <v>0.336649989145959</v>
      </c>
      <c r="AT55">
        <f t="shared" si="10"/>
        <v>23.17353119363185</v>
      </c>
      <c r="AU55">
        <f t="shared" si="11"/>
        <v>13.158179810264427</v>
      </c>
      <c r="AV55">
        <f t="shared" si="12"/>
        <v>-4.252573688106047</v>
      </c>
      <c r="AW55">
        <f t="shared" si="13"/>
        <v>46</v>
      </c>
      <c r="AX55">
        <f t="shared" si="14"/>
        <v>1.8572303030845196</v>
      </c>
      <c r="AY55">
        <f t="shared" si="15"/>
        <v>9.699059170410854</v>
      </c>
      <c r="AZ55">
        <f t="shared" si="0"/>
        <v>1.8572303030845196</v>
      </c>
      <c r="BA55">
        <f t="shared" si="27"/>
        <v>46</v>
      </c>
      <c r="BB55">
        <f t="shared" si="16"/>
      </c>
      <c r="BC55">
        <f t="shared" si="17"/>
      </c>
    </row>
    <row r="56" spans="33:55" ht="12.75">
      <c r="AG56">
        <f t="shared" si="22"/>
        <v>47</v>
      </c>
      <c r="AH56">
        <f t="shared" si="2"/>
        <v>0.8203047484373349</v>
      </c>
      <c r="AI56">
        <f t="shared" si="23"/>
        <v>1.462707403238341</v>
      </c>
      <c r="AJ56" s="17">
        <f t="shared" si="3"/>
        <v>1293780.6726516224</v>
      </c>
      <c r="AK56">
        <f t="shared" si="24"/>
        <v>1.5343231491904148</v>
      </c>
      <c r="AL56">
        <f t="shared" si="4"/>
        <v>0.29711783704138234</v>
      </c>
      <c r="AM56">
        <f t="shared" si="5"/>
        <v>1</v>
      </c>
      <c r="AO56">
        <f t="shared" si="6"/>
        <v>1</v>
      </c>
      <c r="AP56">
        <f t="shared" si="7"/>
        <v>1.5343231491904148</v>
      </c>
      <c r="AQ56">
        <f t="shared" si="8"/>
        <v>0.7517511461364198</v>
      </c>
      <c r="AS56">
        <f t="shared" si="9"/>
        <v>0.3328321896991563</v>
      </c>
      <c r="AT56">
        <f t="shared" si="10"/>
        <v>22.96526596363275</v>
      </c>
      <c r="AU56">
        <f t="shared" si="11"/>
        <v>13.512690709696775</v>
      </c>
      <c r="AV56">
        <f t="shared" si="12"/>
        <v>-4.493196803887945</v>
      </c>
      <c r="AW56">
        <f t="shared" si="13"/>
        <v>47</v>
      </c>
      <c r="AX56">
        <f t="shared" si="14"/>
        <v>1.7875785393120038</v>
      </c>
      <c r="AY56">
        <f t="shared" si="15"/>
        <v>10.109547376922547</v>
      </c>
      <c r="AZ56">
        <f t="shared" si="0"/>
        <v>1.7875785393120038</v>
      </c>
      <c r="BA56">
        <f t="shared" si="27"/>
        <v>47</v>
      </c>
      <c r="BB56">
        <f t="shared" si="16"/>
      </c>
      <c r="BC56">
        <f t="shared" si="17"/>
      </c>
    </row>
    <row r="57" spans="33:55" ht="12.75">
      <c r="AG57">
        <f t="shared" si="22"/>
        <v>48</v>
      </c>
      <c r="AH57">
        <f t="shared" si="2"/>
        <v>0.8377580409572781</v>
      </c>
      <c r="AI57">
        <f t="shared" si="23"/>
        <v>1.4862896509547883</v>
      </c>
      <c r="AJ57" s="17">
        <f t="shared" si="3"/>
        <v>1314639.4283027353</v>
      </c>
      <c r="AK57">
        <f t="shared" si="24"/>
        <v>1.528427587261303</v>
      </c>
      <c r="AL57">
        <f t="shared" si="4"/>
        <v>0.30074726052467593</v>
      </c>
      <c r="AM57">
        <f t="shared" si="5"/>
        <v>1</v>
      </c>
      <c r="AO57">
        <f t="shared" si="6"/>
        <v>1</v>
      </c>
      <c r="AP57">
        <f t="shared" si="7"/>
        <v>1.528427587261303</v>
      </c>
      <c r="AQ57">
        <f t="shared" si="8"/>
        <v>0.7517511461364198</v>
      </c>
      <c r="AS57">
        <f t="shared" si="9"/>
        <v>0.3290236987273595</v>
      </c>
      <c r="AT57">
        <f t="shared" si="10"/>
        <v>22.731736792371738</v>
      </c>
      <c r="AU57">
        <f t="shared" si="11"/>
        <v>13.86267455745726</v>
      </c>
      <c r="AV57">
        <f t="shared" si="12"/>
        <v>-4.726605207794117</v>
      </c>
      <c r="AW57">
        <f t="shared" si="13"/>
        <v>48</v>
      </c>
      <c r="AX57">
        <f t="shared" si="14"/>
        <v>1.7138826134142036</v>
      </c>
      <c r="AY57">
        <f t="shared" si="15"/>
        <v>10.52213469168736</v>
      </c>
      <c r="AZ57">
        <f t="shared" si="0"/>
        <v>1.7138826134142036</v>
      </c>
      <c r="BA57">
        <f t="shared" si="27"/>
        <v>48</v>
      </c>
      <c r="BB57">
        <f t="shared" si="16"/>
      </c>
      <c r="BC57">
        <f t="shared" si="17"/>
      </c>
    </row>
    <row r="58" spans="33:55" ht="12.75">
      <c r="AG58">
        <f t="shared" si="22"/>
        <v>49</v>
      </c>
      <c r="AH58">
        <f t="shared" si="2"/>
        <v>0.8552113334772214</v>
      </c>
      <c r="AI58">
        <f t="shared" si="23"/>
        <v>1.509419160445544</v>
      </c>
      <c r="AJ58" s="17">
        <f t="shared" si="3"/>
        <v>1335097.7320487893</v>
      </c>
      <c r="AK58">
        <f t="shared" si="24"/>
        <v>1.522645209888614</v>
      </c>
      <c r="AL58">
        <f t="shared" si="4"/>
        <v>0.30430700537648936</v>
      </c>
      <c r="AM58">
        <f t="shared" si="5"/>
        <v>1</v>
      </c>
      <c r="AO58">
        <f t="shared" si="6"/>
        <v>1</v>
      </c>
      <c r="AP58">
        <f t="shared" si="7"/>
        <v>1.522645209888614</v>
      </c>
      <c r="AQ58">
        <f t="shared" si="8"/>
        <v>0.7517511461364198</v>
      </c>
      <c r="AS58">
        <f t="shared" si="9"/>
        <v>0.3252291562901647</v>
      </c>
      <c r="AT58">
        <f t="shared" si="10"/>
        <v>22.473483006728653</v>
      </c>
      <c r="AU58">
        <f t="shared" si="11"/>
        <v>14.207774224647162</v>
      </c>
      <c r="AV58">
        <f t="shared" si="12"/>
        <v>-4.952458395630606</v>
      </c>
      <c r="AW58">
        <f t="shared" si="13"/>
        <v>49</v>
      </c>
      <c r="AX58">
        <f t="shared" si="14"/>
        <v>1.6362604585321106</v>
      </c>
      <c r="AY58">
        <f t="shared" si="15"/>
        <v>10.936112845458506</v>
      </c>
      <c r="AZ58">
        <f t="shared" si="0"/>
        <v>1.6362604585321106</v>
      </c>
      <c r="BA58">
        <f t="shared" si="27"/>
        <v>49</v>
      </c>
      <c r="BB58">
        <f t="shared" si="16"/>
      </c>
      <c r="BC58">
        <f t="shared" si="17"/>
      </c>
    </row>
    <row r="59" spans="33:55" ht="12.75">
      <c r="AG59">
        <f t="shared" si="22"/>
        <v>50</v>
      </c>
      <c r="AH59">
        <f t="shared" si="2"/>
        <v>0.8726646259971648</v>
      </c>
      <c r="AI59">
        <f t="shared" si="23"/>
        <v>1.532088886237956</v>
      </c>
      <c r="AJ59" s="17">
        <f t="shared" si="3"/>
        <v>1355149.3520922791</v>
      </c>
      <c r="AK59">
        <f t="shared" si="24"/>
        <v>1.516977778440511</v>
      </c>
      <c r="AL59">
        <f t="shared" si="4"/>
        <v>0.30779598726405655</v>
      </c>
      <c r="AM59">
        <f t="shared" si="5"/>
        <v>1</v>
      </c>
      <c r="AO59">
        <f t="shared" si="6"/>
        <v>1</v>
      </c>
      <c r="AP59">
        <f t="shared" si="7"/>
        <v>1.516977778440511</v>
      </c>
      <c r="AQ59">
        <f t="shared" si="8"/>
        <v>0.7517511461364198</v>
      </c>
      <c r="AS59">
        <f t="shared" si="9"/>
        <v>0.3214531854530271</v>
      </c>
      <c r="AT59">
        <f t="shared" si="10"/>
        <v>22.19106091355208</v>
      </c>
      <c r="AU59">
        <f t="shared" si="11"/>
        <v>14.547644817921764</v>
      </c>
      <c r="AV59">
        <f t="shared" si="12"/>
        <v>-5.170426847041245</v>
      </c>
      <c r="AW59">
        <f t="shared" si="13"/>
        <v>50</v>
      </c>
      <c r="AX59">
        <f t="shared" si="14"/>
        <v>1.5548354850180703</v>
      </c>
      <c r="AY59">
        <f t="shared" si="15"/>
        <v>11.35076859794104</v>
      </c>
      <c r="AZ59">
        <f t="shared" si="0"/>
        <v>1.5548354850180703</v>
      </c>
      <c r="BA59">
        <f t="shared" si="27"/>
        <v>50</v>
      </c>
      <c r="BB59">
        <f t="shared" si="16"/>
      </c>
      <c r="BC59">
        <f t="shared" si="17"/>
      </c>
    </row>
    <row r="60" spans="33:55" ht="12.75">
      <c r="AG60">
        <f t="shared" si="22"/>
        <v>51</v>
      </c>
      <c r="AH60">
        <f t="shared" si="2"/>
        <v>0.890117918517108</v>
      </c>
      <c r="AI60">
        <f t="shared" si="23"/>
        <v>1.5542919229139416</v>
      </c>
      <c r="AJ60" s="17">
        <f t="shared" si="3"/>
        <v>1374788.180515495</v>
      </c>
      <c r="AK60">
        <f t="shared" si="24"/>
        <v>1.5114270192715147</v>
      </c>
      <c r="AL60">
        <f t="shared" si="4"/>
        <v>0.31121314340969614</v>
      </c>
      <c r="AM60">
        <f t="shared" si="5"/>
        <v>1</v>
      </c>
      <c r="AO60">
        <f t="shared" si="6"/>
        <v>1</v>
      </c>
      <c r="AP60">
        <f t="shared" si="7"/>
        <v>1.5114270192715147</v>
      </c>
      <c r="AQ60">
        <f t="shared" si="8"/>
        <v>0.7517511461364198</v>
      </c>
      <c r="AS60">
        <f t="shared" si="9"/>
        <v>0.317700386654768</v>
      </c>
      <c r="AT60">
        <f t="shared" si="10"/>
        <v>21.885042577190845</v>
      </c>
      <c r="AU60">
        <f t="shared" si="11"/>
        <v>14.881953757289095</v>
      </c>
      <c r="AV60">
        <f t="shared" si="12"/>
        <v>-5.380192567430185</v>
      </c>
      <c r="AW60">
        <f t="shared" si="13"/>
        <v>51</v>
      </c>
      <c r="AX60">
        <f t="shared" si="14"/>
        <v>1.4697364128089259</v>
      </c>
      <c r="AY60">
        <f t="shared" si="15"/>
        <v>11.765385592632875</v>
      </c>
      <c r="AZ60">
        <f t="shared" si="0"/>
        <v>1.4697364128089259</v>
      </c>
      <c r="BA60">
        <f t="shared" si="27"/>
        <v>51</v>
      </c>
      <c r="BB60">
        <f t="shared" si="16"/>
      </c>
      <c r="BC60">
        <f t="shared" si="17"/>
      </c>
    </row>
    <row r="61" spans="33:55" ht="12.75">
      <c r="AG61">
        <f t="shared" si="22"/>
        <v>52</v>
      </c>
      <c r="AH61">
        <f t="shared" si="2"/>
        <v>0.9075712110370514</v>
      </c>
      <c r="AI61">
        <f t="shared" si="23"/>
        <v>1.576021507213444</v>
      </c>
      <c r="AJ61" s="17">
        <f t="shared" si="3"/>
        <v>1394008.2351410538</v>
      </c>
      <c r="AK61">
        <f t="shared" si="24"/>
        <v>1.505994623196639</v>
      </c>
      <c r="AL61">
        <f t="shared" si="4"/>
        <v>0.31455743291454336</v>
      </c>
      <c r="AM61">
        <f t="shared" si="5"/>
        <v>1</v>
      </c>
      <c r="AO61">
        <f t="shared" si="6"/>
        <v>1</v>
      </c>
      <c r="AP61">
        <f t="shared" si="7"/>
        <v>1.505994623196639</v>
      </c>
      <c r="AQ61">
        <f t="shared" si="8"/>
        <v>0.7517511461364198</v>
      </c>
      <c r="AS61">
        <f t="shared" si="9"/>
        <v>0.3139753321026489</v>
      </c>
      <c r="AT61">
        <f t="shared" si="10"/>
        <v>21.556014616056743</v>
      </c>
      <c r="AU61">
        <f t="shared" si="11"/>
        <v>15.210380825653937</v>
      </c>
      <c r="AV61">
        <f t="shared" si="12"/>
        <v>-5.5814496142561065</v>
      </c>
      <c r="AW61">
        <f t="shared" si="13"/>
        <v>52</v>
      </c>
      <c r="AX61">
        <f t="shared" si="14"/>
        <v>1.3810970954579027</v>
      </c>
      <c r="AY61">
        <f t="shared" si="15"/>
        <v>12.179246173246973</v>
      </c>
      <c r="AZ61">
        <f t="shared" si="0"/>
        <v>1.3810970954579027</v>
      </c>
      <c r="BA61">
        <f t="shared" si="27"/>
        <v>52</v>
      </c>
      <c r="BB61">
        <f t="shared" si="16"/>
      </c>
      <c r="BC61">
        <f t="shared" si="17"/>
      </c>
    </row>
    <row r="62" spans="33:55" ht="12.75">
      <c r="AG62">
        <f t="shared" si="22"/>
        <v>53</v>
      </c>
      <c r="AH62">
        <f t="shared" si="2"/>
        <v>0.9250245035569946</v>
      </c>
      <c r="AI62">
        <f t="shared" si="23"/>
        <v>1.5972710200945857</v>
      </c>
      <c r="AJ62" s="17">
        <f t="shared" si="3"/>
        <v>1412803.6613541273</v>
      </c>
      <c r="AK62">
        <f t="shared" si="24"/>
        <v>1.5006822449763537</v>
      </c>
      <c r="AL62">
        <f t="shared" si="4"/>
        <v>0.3178278370756182</v>
      </c>
      <c r="AM62">
        <f t="shared" si="5"/>
        <v>1</v>
      </c>
      <c r="AO62">
        <f t="shared" si="6"/>
        <v>1</v>
      </c>
      <c r="AP62">
        <f t="shared" si="7"/>
        <v>1.5006822449763537</v>
      </c>
      <c r="AQ62">
        <f t="shared" si="8"/>
        <v>0.7517511461364198</v>
      </c>
      <c r="AS62">
        <f t="shared" si="9"/>
        <v>0.31028256020184075</v>
      </c>
      <c r="AT62">
        <f t="shared" si="10"/>
        <v>21.204577021000006</v>
      </c>
      <c r="AU62">
        <f t="shared" si="11"/>
        <v>15.532618191047993</v>
      </c>
      <c r="AV62">
        <f t="shared" si="12"/>
        <v>-5.773904606807574</v>
      </c>
      <c r="AW62">
        <f t="shared" si="13"/>
        <v>53</v>
      </c>
      <c r="AX62">
        <f t="shared" si="14"/>
        <v>1.2890563360247826</v>
      </c>
      <c r="AY62">
        <f t="shared" si="15"/>
        <v>12.591633157529019</v>
      </c>
      <c r="AZ62">
        <f t="shared" si="0"/>
        <v>1.2890563360247826</v>
      </c>
      <c r="BA62">
        <f t="shared" si="27"/>
        <v>53</v>
      </c>
      <c r="BB62">
        <f t="shared" si="16"/>
      </c>
      <c r="BC62">
        <f t="shared" si="17"/>
      </c>
    </row>
    <row r="63" spans="33:55" ht="12.75">
      <c r="AG63">
        <f t="shared" si="22"/>
        <v>54</v>
      </c>
      <c r="AH63">
        <f t="shared" si="2"/>
        <v>0.9424777960769379</v>
      </c>
      <c r="AI63">
        <f t="shared" si="23"/>
        <v>1.618033988749895</v>
      </c>
      <c r="AJ63" s="17">
        <f t="shared" si="3"/>
        <v>1431168.7338858163</v>
      </c>
      <c r="AK63">
        <f t="shared" si="24"/>
        <v>1.4954915028125262</v>
      </c>
      <c r="AL63">
        <f t="shared" si="4"/>
        <v>0.32102335969613205</v>
      </c>
      <c r="AM63">
        <f t="shared" si="5"/>
        <v>1</v>
      </c>
      <c r="AO63">
        <f t="shared" si="6"/>
        <v>1.0112712429686843</v>
      </c>
      <c r="AP63">
        <f t="shared" si="7"/>
        <v>1.4954915028125262</v>
      </c>
      <c r="AQ63">
        <f t="shared" si="8"/>
        <v>0.7602243159565103</v>
      </c>
      <c r="AS63">
        <f t="shared" si="9"/>
        <v>0.30662657002607674</v>
      </c>
      <c r="AT63">
        <f t="shared" si="10"/>
        <v>21.075641178168194</v>
      </c>
      <c r="AU63">
        <f t="shared" si="11"/>
        <v>16.016494889837503</v>
      </c>
      <c r="AV63">
        <f t="shared" si="12"/>
        <v>-5.991158917055871</v>
      </c>
      <c r="AW63">
        <f t="shared" si="13"/>
        <v>54</v>
      </c>
      <c r="AX63">
        <f t="shared" si="14"/>
        <v>1.1704406164337362</v>
      </c>
      <c r="AY63">
        <f t="shared" si="15"/>
        <v>13.137847132020395</v>
      </c>
      <c r="AZ63">
        <f t="shared" si="0"/>
        <v>1.1704406164337362</v>
      </c>
      <c r="BA63">
        <f t="shared" si="27"/>
        <v>54</v>
      </c>
      <c r="BB63">
        <f t="shared" si="16"/>
      </c>
      <c r="BC63">
        <f t="shared" si="17"/>
      </c>
    </row>
    <row r="64" spans="33:55" ht="12.75">
      <c r="AG64">
        <f t="shared" si="22"/>
        <v>55</v>
      </c>
      <c r="AH64">
        <f t="shared" si="2"/>
        <v>0.9599310885968813</v>
      </c>
      <c r="AI64">
        <f t="shared" si="23"/>
        <v>1.6383040885779836</v>
      </c>
      <c r="AJ64" s="17">
        <f t="shared" si="3"/>
        <v>1449097.8585571207</v>
      </c>
      <c r="AK64">
        <f t="shared" si="24"/>
        <v>1.4904239778555042</v>
      </c>
      <c r="AL64">
        <f t="shared" si="4"/>
        <v>0.324143027388939</v>
      </c>
      <c r="AM64">
        <f t="shared" si="5"/>
        <v>1</v>
      </c>
      <c r="AO64">
        <f t="shared" si="6"/>
        <v>1.0239400553612397</v>
      </c>
      <c r="AP64">
        <f t="shared" si="7"/>
        <v>1.4904239778555042</v>
      </c>
      <c r="AQ64">
        <f t="shared" si="8"/>
        <v>0.7697481101928011</v>
      </c>
      <c r="AS64">
        <f t="shared" si="9"/>
        <v>0.30301181583622416</v>
      </c>
      <c r="AT64">
        <f t="shared" si="10"/>
        <v>20.947885561601304</v>
      </c>
      <c r="AU64">
        <f t="shared" si="11"/>
        <v>16.522212417361146</v>
      </c>
      <c r="AV64">
        <f t="shared" si="12"/>
        <v>-6.202164360814381</v>
      </c>
      <c r="AW64">
        <f t="shared" si="13"/>
        <v>55</v>
      </c>
      <c r="AX64">
        <f t="shared" si="14"/>
        <v>1.0447473581120499</v>
      </c>
      <c r="AY64">
        <f t="shared" si="15"/>
        <v>13.708004515357949</v>
      </c>
      <c r="AZ64">
        <f t="shared" si="0"/>
        <v>1.0447473581120499</v>
      </c>
      <c r="BA64">
        <f t="shared" si="27"/>
        <v>55</v>
      </c>
      <c r="BB64">
        <f t="shared" si="16"/>
      </c>
      <c r="BC64">
        <f t="shared" si="17"/>
      </c>
    </row>
    <row r="65" spans="33:55" ht="12.75">
      <c r="AG65">
        <f t="shared" si="22"/>
        <v>56</v>
      </c>
      <c r="AH65">
        <f t="shared" si="2"/>
        <v>0.9773843811168246</v>
      </c>
      <c r="AI65">
        <f t="shared" si="23"/>
        <v>1.6580751451100835</v>
      </c>
      <c r="AJ65" s="17">
        <f t="shared" si="3"/>
        <v>1466585.5739829824</v>
      </c>
      <c r="AK65">
        <f t="shared" si="24"/>
        <v>1.485481213722479</v>
      </c>
      <c r="AL65">
        <f t="shared" si="4"/>
        <v>0.327185889873039</v>
      </c>
      <c r="AM65">
        <f t="shared" si="5"/>
        <v>1</v>
      </c>
      <c r="AO65">
        <f t="shared" si="6"/>
        <v>1.0362969656938021</v>
      </c>
      <c r="AP65">
        <f t="shared" si="7"/>
        <v>1.485481213722479</v>
      </c>
      <c r="AQ65">
        <f t="shared" si="8"/>
        <v>0.7790374316980099</v>
      </c>
      <c r="AS65">
        <f t="shared" si="9"/>
        <v>0.2994427016534528</v>
      </c>
      <c r="AT65">
        <f t="shared" si="10"/>
        <v>20.783821934234354</v>
      </c>
      <c r="AU65">
        <f t="shared" si="11"/>
        <v>17.024035734411186</v>
      </c>
      <c r="AV65">
        <f t="shared" si="12"/>
        <v>-6.4013810749673175</v>
      </c>
      <c r="AW65">
        <f t="shared" si="13"/>
        <v>56</v>
      </c>
      <c r="AX65">
        <f t="shared" si="14"/>
        <v>0.9156606489018757</v>
      </c>
      <c r="AY65">
        <f t="shared" si="15"/>
        <v>14.281011494107256</v>
      </c>
      <c r="AZ65">
        <f t="shared" si="0"/>
        <v>0.9156606489018757</v>
      </c>
      <c r="BA65">
        <f t="shared" si="27"/>
        <v>56</v>
      </c>
      <c r="BB65">
        <f t="shared" si="16"/>
      </c>
      <c r="BC65">
        <f t="shared" si="17"/>
      </c>
    </row>
    <row r="66" spans="33:55" ht="12.75">
      <c r="AG66">
        <f t="shared" si="22"/>
        <v>57</v>
      </c>
      <c r="AH66">
        <f t="shared" si="2"/>
        <v>0.9948376736367678</v>
      </c>
      <c r="AI66">
        <f t="shared" si="23"/>
        <v>1.6773411358908479</v>
      </c>
      <c r="AJ66" s="17">
        <f t="shared" si="3"/>
        <v>1483626.5532358754</v>
      </c>
      <c r="AK66">
        <f t="shared" si="24"/>
        <v>1.480664716027288</v>
      </c>
      <c r="AL66">
        <f t="shared" si="4"/>
        <v>0.3301510202630423</v>
      </c>
      <c r="AM66">
        <f t="shared" si="5"/>
        <v>1</v>
      </c>
      <c r="AO66">
        <f t="shared" si="6"/>
        <v>1.04833820993178</v>
      </c>
      <c r="AP66">
        <f t="shared" si="7"/>
        <v>1.480664716027288</v>
      </c>
      <c r="AQ66">
        <f t="shared" si="8"/>
        <v>0.7880894508548183</v>
      </c>
      <c r="AS66">
        <f t="shared" si="9"/>
        <v>0.29592357589361484</v>
      </c>
      <c r="AT66">
        <f t="shared" si="10"/>
        <v>20.583542516220387</v>
      </c>
      <c r="AU66">
        <f t="shared" si="11"/>
        <v>17.521113721456548</v>
      </c>
      <c r="AV66">
        <f t="shared" si="12"/>
        <v>-6.588494388423194</v>
      </c>
      <c r="AW66">
        <f t="shared" si="13"/>
        <v>57</v>
      </c>
      <c r="AX66">
        <f t="shared" si="14"/>
        <v>0.7834192727346503</v>
      </c>
      <c r="AY66">
        <f t="shared" si="15"/>
        <v>14.855613926623219</v>
      </c>
      <c r="AZ66">
        <f t="shared" si="0"/>
        <v>0.7834192727346503</v>
      </c>
      <c r="BA66">
        <f t="shared" si="27"/>
        <v>57</v>
      </c>
      <c r="BB66">
        <f t="shared" si="16"/>
      </c>
      <c r="BC66">
        <f t="shared" si="17"/>
      </c>
    </row>
    <row r="67" spans="33:55" ht="12.75">
      <c r="AG67">
        <f t="shared" si="22"/>
        <v>58</v>
      </c>
      <c r="AH67">
        <f t="shared" si="2"/>
        <v>1.0122909661567112</v>
      </c>
      <c r="AI67">
        <f t="shared" si="23"/>
        <v>1.696096192312852</v>
      </c>
      <c r="AJ67" s="17">
        <f t="shared" si="3"/>
        <v>1500215.6054684399</v>
      </c>
      <c r="AK67">
        <f t="shared" si="24"/>
        <v>1.475975951921787</v>
      </c>
      <c r="AL67">
        <f t="shared" si="4"/>
        <v>0.3330189732812227</v>
      </c>
      <c r="AM67">
        <f t="shared" si="5"/>
        <v>1</v>
      </c>
      <c r="AO67">
        <f t="shared" si="6"/>
        <v>1.0600601201955324</v>
      </c>
      <c r="AP67">
        <f t="shared" si="7"/>
        <v>1.475975951921787</v>
      </c>
      <c r="AQ67">
        <f t="shared" si="8"/>
        <v>0.7969014103305024</v>
      </c>
      <c r="AS67">
        <f t="shared" si="9"/>
        <v>0.2924587260693685</v>
      </c>
      <c r="AT67">
        <f t="shared" si="10"/>
        <v>20.347223858867558</v>
      </c>
      <c r="AU67">
        <f t="shared" si="11"/>
        <v>18.012602431161493</v>
      </c>
      <c r="AV67">
        <f t="shared" si="12"/>
        <v>-6.763215066334734</v>
      </c>
      <c r="AW67">
        <f t="shared" si="13"/>
        <v>58</v>
      </c>
      <c r="AX67">
        <f t="shared" si="14"/>
        <v>0.6482666149932754</v>
      </c>
      <c r="AY67">
        <f t="shared" si="15"/>
        <v>15.430532711506373</v>
      </c>
      <c r="AZ67">
        <f t="shared" si="0"/>
        <v>0.6482666149932754</v>
      </c>
      <c r="BA67">
        <f t="shared" si="27"/>
        <v>58</v>
      </c>
      <c r="BB67">
        <f t="shared" si="16"/>
      </c>
      <c r="BC67">
        <f t="shared" si="17"/>
      </c>
    </row>
    <row r="68" spans="33:55" ht="12.75">
      <c r="AG68">
        <f t="shared" si="22"/>
        <v>59</v>
      </c>
      <c r="AH68">
        <f t="shared" si="2"/>
        <v>1.0297442586766543</v>
      </c>
      <c r="AI68">
        <f t="shared" si="23"/>
        <v>1.7143346014042244</v>
      </c>
      <c r="AJ68" s="17">
        <f t="shared" si="3"/>
        <v>1516347.6774946635</v>
      </c>
      <c r="AK68">
        <f t="shared" si="24"/>
        <v>1.4714163496489439</v>
      </c>
      <c r="AL68">
        <f t="shared" si="4"/>
        <v>0.33443859561953043</v>
      </c>
      <c r="AM68">
        <f t="shared" si="5"/>
        <v>1</v>
      </c>
      <c r="AO68">
        <f t="shared" si="6"/>
        <v>1.0714591258776403</v>
      </c>
      <c r="AP68">
        <f t="shared" si="7"/>
        <v>1.4714163496489439</v>
      </c>
      <c r="AQ68">
        <f t="shared" si="8"/>
        <v>0.8054706259168426</v>
      </c>
      <c r="AS68">
        <f t="shared" si="9"/>
        <v>0.2890523735665058</v>
      </c>
      <c r="AT68">
        <f t="shared" si="10"/>
        <v>20.075125327246724</v>
      </c>
      <c r="AU68">
        <f t="shared" si="11"/>
        <v>18.49766689875052</v>
      </c>
      <c r="AV68">
        <f t="shared" si="12"/>
        <v>-6.925279631500169</v>
      </c>
      <c r="AW68">
        <f t="shared" si="13"/>
        <v>59</v>
      </c>
      <c r="AX68">
        <f t="shared" si="14"/>
        <v>0.5104501669380967</v>
      </c>
      <c r="AY68">
        <f t="shared" si="15"/>
        <v>16.00446818291867</v>
      </c>
      <c r="AZ68">
        <f t="shared" si="0"/>
        <v>0.5104501669380967</v>
      </c>
      <c r="BA68">
        <f t="shared" si="27"/>
        <v>59</v>
      </c>
      <c r="BB68">
        <f t="shared" si="16"/>
      </c>
      <c r="BC68">
        <f t="shared" si="17"/>
      </c>
    </row>
    <row r="69" spans="33:55" ht="12.75">
      <c r="AG69">
        <f t="shared" si="22"/>
        <v>60</v>
      </c>
      <c r="AH69">
        <f t="shared" si="2"/>
        <v>1.0471975511965976</v>
      </c>
      <c r="AI69">
        <f t="shared" si="23"/>
        <v>1.7320508075688772</v>
      </c>
      <c r="AJ69" s="17">
        <f t="shared" si="3"/>
        <v>1532017.8553291324</v>
      </c>
      <c r="AK69">
        <f t="shared" si="24"/>
        <v>1.4669872981077807</v>
      </c>
      <c r="AL69">
        <f t="shared" si="4"/>
        <v>0.33581757126896367</v>
      </c>
      <c r="AM69">
        <f t="shared" si="5"/>
        <v>1</v>
      </c>
      <c r="AO69">
        <f t="shared" si="6"/>
        <v>1.0825317547305482</v>
      </c>
      <c r="AP69">
        <f t="shared" si="7"/>
        <v>1.4669872981077807</v>
      </c>
      <c r="AQ69">
        <f t="shared" si="8"/>
        <v>0.8137944873477593</v>
      </c>
      <c r="AS69">
        <f t="shared" si="9"/>
        <v>0.28570866850084287</v>
      </c>
      <c r="AT69">
        <f t="shared" si="10"/>
        <v>19.767587434461113</v>
      </c>
      <c r="AU69">
        <f t="shared" si="11"/>
        <v>18.975482889773374</v>
      </c>
      <c r="AV69">
        <f t="shared" si="12"/>
        <v>-7.074450637888854</v>
      </c>
      <c r="AW69">
        <f t="shared" si="13"/>
        <v>60</v>
      </c>
      <c r="AX69">
        <f t="shared" si="14"/>
        <v>0.3702210297692283</v>
      </c>
      <c r="AY69">
        <f t="shared" si="15"/>
        <v>16.576104565871116</v>
      </c>
      <c r="AZ69">
        <f t="shared" si="0"/>
        <v>0.3702210297692283</v>
      </c>
      <c r="BA69">
        <f t="shared" si="27"/>
        <v>60</v>
      </c>
      <c r="BB69">
        <f t="shared" si="16"/>
      </c>
      <c r="BC69">
        <f t="shared" si="17"/>
      </c>
    </row>
    <row r="70" spans="33:55" ht="12.75">
      <c r="AG70">
        <f t="shared" si="22"/>
        <v>61</v>
      </c>
      <c r="AH70">
        <f t="shared" si="2"/>
        <v>1.064650843716541</v>
      </c>
      <c r="AI70">
        <f t="shared" si="23"/>
        <v>1.7492394142787915</v>
      </c>
      <c r="AJ70" s="17">
        <f t="shared" si="3"/>
        <v>1547221.365683878</v>
      </c>
      <c r="AK70">
        <f t="shared" si="24"/>
        <v>1.4626901464303022</v>
      </c>
      <c r="AL70">
        <f t="shared" si="4"/>
        <v>0.33715548018018127</v>
      </c>
      <c r="AM70">
        <f t="shared" si="5"/>
        <v>1</v>
      </c>
      <c r="AO70">
        <f t="shared" si="6"/>
        <v>1.0932746339242447</v>
      </c>
      <c r="AP70">
        <f t="shared" si="7"/>
        <v>1.4626901464303022</v>
      </c>
      <c r="AQ70">
        <f t="shared" si="8"/>
        <v>0.8218704590944258</v>
      </c>
      <c r="AS70">
        <f t="shared" si="9"/>
        <v>0.2824316846619439</v>
      </c>
      <c r="AT70">
        <f t="shared" si="10"/>
        <v>19.425030037517583</v>
      </c>
      <c r="AU70">
        <f t="shared" si="11"/>
        <v>19.44523858335833</v>
      </c>
      <c r="AV70">
        <f t="shared" si="12"/>
        <v>-7.210516896754097</v>
      </c>
      <c r="AW70">
        <f t="shared" si="13"/>
        <v>61</v>
      </c>
      <c r="AX70">
        <f t="shared" si="14"/>
        <v>0.2278334190749618</v>
      </c>
      <c r="AY70">
        <f t="shared" si="15"/>
        <v>17.14411447281903</v>
      </c>
      <c r="AZ70">
        <f t="shared" si="0"/>
        <v>0.2278334190749618</v>
      </c>
      <c r="BA70">
        <f t="shared" si="27"/>
        <v>61</v>
      </c>
      <c r="BB70">
        <f t="shared" si="16"/>
      </c>
      <c r="BC70">
        <f t="shared" si="17"/>
      </c>
    </row>
    <row r="71" spans="33:55" ht="12.75">
      <c r="AG71">
        <f t="shared" si="22"/>
        <v>62</v>
      </c>
      <c r="AH71">
        <f t="shared" si="2"/>
        <v>1.0821041362364843</v>
      </c>
      <c r="AI71">
        <f t="shared" si="23"/>
        <v>1.7658951857178538</v>
      </c>
      <c r="AJ71" s="17">
        <f t="shared" si="3"/>
        <v>1561953.5774223662</v>
      </c>
      <c r="AK71">
        <f t="shared" si="24"/>
        <v>1.4585262035705366</v>
      </c>
      <c r="AL71">
        <f t="shared" si="4"/>
        <v>0.3384519148131682</v>
      </c>
      <c r="AM71">
        <f t="shared" si="5"/>
        <v>1</v>
      </c>
      <c r="AO71">
        <f t="shared" si="6"/>
        <v>1.1036844910736585</v>
      </c>
      <c r="AP71">
        <f t="shared" si="7"/>
        <v>1.4585262035705366</v>
      </c>
      <c r="AQ71">
        <f t="shared" si="8"/>
        <v>0.829696081137614</v>
      </c>
      <c r="AS71">
        <f t="shared" si="9"/>
        <v>0.27922541454983607</v>
      </c>
      <c r="AT71">
        <f t="shared" si="10"/>
        <v>19.047950404672925</v>
      </c>
      <c r="AU71">
        <f t="shared" si="11"/>
        <v>19.906136189401977</v>
      </c>
      <c r="AV71">
        <f t="shared" si="12"/>
        <v>-7.333293655840777</v>
      </c>
      <c r="AW71">
        <f t="shared" si="13"/>
        <v>62</v>
      </c>
      <c r="AX71">
        <f t="shared" si="14"/>
        <v>0.08354417038157491</v>
      </c>
      <c r="AY71">
        <f t="shared" si="15"/>
        <v>17.707163423292695</v>
      </c>
      <c r="AZ71">
        <f t="shared" si="0"/>
        <v>0.08354417038157491</v>
      </c>
      <c r="BA71">
        <f t="shared" si="27"/>
        <v>62</v>
      </c>
      <c r="BB71">
        <f t="shared" si="16"/>
        <v>61.42751271859128</v>
      </c>
      <c r="BC71">
        <f t="shared" si="17"/>
        <v>17.3884305881058</v>
      </c>
    </row>
    <row r="72" spans="33:55" ht="12.75">
      <c r="AG72">
        <f t="shared" si="22"/>
        <v>63</v>
      </c>
      <c r="AH72">
        <f t="shared" si="2"/>
        <v>1.0995574287564276</v>
      </c>
      <c r="AI72">
        <f t="shared" si="23"/>
        <v>1.7820130483767356</v>
      </c>
      <c r="AJ72" s="17">
        <f t="shared" si="3"/>
        <v>1576210.0029701877</v>
      </c>
      <c r="AK72">
        <f t="shared" si="24"/>
        <v>1.454496737905816</v>
      </c>
      <c r="AL72">
        <f t="shared" si="4"/>
        <v>0.3397064802613765</v>
      </c>
      <c r="AM72">
        <f t="shared" si="5"/>
        <v>1</v>
      </c>
      <c r="AO72">
        <f t="shared" si="6"/>
        <v>1.1137581552354596</v>
      </c>
      <c r="AP72">
        <f t="shared" si="7"/>
        <v>1.454496737905816</v>
      </c>
      <c r="AQ72">
        <f t="shared" si="8"/>
        <v>0.8372689697170413</v>
      </c>
      <c r="AS72">
        <f t="shared" si="9"/>
        <v>0.2760937645107629</v>
      </c>
      <c r="AT72">
        <f t="shared" si="10"/>
        <v>18.636921164012712</v>
      </c>
      <c r="AU72">
        <f t="shared" si="11"/>
        <v>20.357393498490982</v>
      </c>
      <c r="AV72">
        <f t="shared" si="12"/>
        <v>-7.44262273223465</v>
      </c>
      <c r="AW72">
        <f t="shared" si="13"/>
        <v>63</v>
      </c>
      <c r="AX72">
        <f t="shared" si="14"/>
        <v>-0.062387753513742705</v>
      </c>
      <c r="AY72">
        <f t="shared" si="15"/>
        <v>18.263914368750537</v>
      </c>
      <c r="AZ72">
        <f t="shared" si="0"/>
        <v>-0.062387753513742705</v>
      </c>
      <c r="BA72">
        <f aca="true" t="shared" si="28" ref="BA72:BA135">AW72</f>
        <v>63</v>
      </c>
      <c r="BB72">
        <f t="shared" si="16"/>
      </c>
      <c r="BC72">
        <f t="shared" si="17"/>
      </c>
    </row>
    <row r="73" spans="33:55" ht="12.75">
      <c r="AG73">
        <f t="shared" si="22"/>
        <v>64</v>
      </c>
      <c r="AH73">
        <f t="shared" si="2"/>
        <v>1.117010721276371</v>
      </c>
      <c r="AI73">
        <f t="shared" si="23"/>
        <v>1.797588092598334</v>
      </c>
      <c r="AJ73" s="17">
        <f t="shared" si="3"/>
        <v>1589986.2996820156</v>
      </c>
      <c r="AK73">
        <f t="shared" si="24"/>
        <v>1.4506029768504165</v>
      </c>
      <c r="AL73">
        <f t="shared" si="4"/>
        <v>0.3409187943720174</v>
      </c>
      <c r="AM73">
        <f t="shared" si="5"/>
        <v>1</v>
      </c>
      <c r="AO73">
        <f t="shared" si="6"/>
        <v>1.1234925578739587</v>
      </c>
      <c r="AP73">
        <f t="shared" si="7"/>
        <v>1.4506029768504165</v>
      </c>
      <c r="AQ73">
        <f t="shared" si="8"/>
        <v>0.8445868180574865</v>
      </c>
      <c r="AS73">
        <f t="shared" si="9"/>
        <v>0.2730405499779033</v>
      </c>
      <c r="AT73">
        <f t="shared" si="10"/>
        <v>18.192588142854788</v>
      </c>
      <c r="AU73">
        <f t="shared" si="11"/>
        <v>20.798245363685435</v>
      </c>
      <c r="AV73">
        <f t="shared" si="12"/>
        <v>-7.53837259943411</v>
      </c>
      <c r="AW73">
        <f t="shared" si="13"/>
        <v>64</v>
      </c>
      <c r="AX73">
        <f t="shared" si="14"/>
        <v>-0.20970175277787817</v>
      </c>
      <c r="AY73">
        <f t="shared" si="15"/>
        <v>18.813032205363456</v>
      </c>
      <c r="AZ73">
        <f aca="true" t="shared" si="29" ref="AZ73:AZ136">AX73</f>
        <v>-0.20970175277787817</v>
      </c>
      <c r="BA73">
        <f t="shared" si="28"/>
        <v>64</v>
      </c>
      <c r="BB73">
        <f t="shared" si="16"/>
      </c>
      <c r="BC73">
        <f t="shared" si="17"/>
      </c>
    </row>
    <row r="74" spans="33:55" ht="12.75">
      <c r="AG74">
        <f t="shared" si="22"/>
        <v>65</v>
      </c>
      <c r="AH74">
        <f aca="true" t="shared" si="30" ref="AH74:AH137">AG74*PI()/180</f>
        <v>1.1344640137963142</v>
      </c>
      <c r="AI74">
        <f t="shared" si="23"/>
        <v>1.8126155740732999</v>
      </c>
      <c r="AJ74" s="17">
        <f aca="true" t="shared" si="31" ref="AJ74:AJ137">$E$9*$Q$10*SIN(AH74)/$K$9</f>
        <v>1603278.2711644166</v>
      </c>
      <c r="AK74">
        <f t="shared" si="24"/>
        <v>1.44747688518534</v>
      </c>
      <c r="AL74">
        <f aca="true" t="shared" si="32" ref="AL74:AL137">interpfn($AA$9:$AB$27,AJ74,2)</f>
        <v>0.34208848786246865</v>
      </c>
      <c r="AM74">
        <f aca="true" t="shared" si="33" ref="AM74:AM79">IF(AI74&gt;0.45,1,AL74)</f>
        <v>1</v>
      </c>
      <c r="AO74">
        <f aca="true" t="shared" si="34" ref="AO74:AO137">interpfn($AE$9:$AF$22,AI74,2)</f>
        <v>1.1328847337958123</v>
      </c>
      <c r="AP74">
        <f aca="true" t="shared" si="35" ref="AP74:AP137">AK74*AM74</f>
        <v>1.44747688518534</v>
      </c>
      <c r="AQ74">
        <f aca="true" t="shared" si="36" ref="AQ74:AQ137">$AN$9*AO74</f>
        <v>0.8516473970714548</v>
      </c>
      <c r="AS74">
        <f aca="true" t="shared" si="37" ref="AS74:AS99">$T$9*(COS(AH74))^2+$AR$9*(SIN(AH74))^2</f>
        <v>0.2700694908228538</v>
      </c>
      <c r="AT74">
        <f aca="true" t="shared" si="38" ref="AT74:AT99">($U$9/2)*(2*COS(2*AH74)*COS(AH74/2)-SIN(2*AH74)*SIN(AH74/2)/2)+2*AQ74*AP74*$N$29*SIN(AH74)*COS(AH74)/$J$9</f>
        <v>17.72401023125303</v>
      </c>
      <c r="AU74">
        <f aca="true" t="shared" si="39" ref="AU74:AU99">($U$9/2)*(SIN(2*AH74)*COS(AH74/2))+AQ74*AP74*$N$29*(SIN(AH74))^2/$J$9</f>
        <v>21.236889984823335</v>
      </c>
      <c r="AV74">
        <f aca="true" t="shared" si="40" ref="AV74:AV99">($U$9*($F$9/12-$W$9)/(2*$K$9))*(2*COS(2*AH74)*COS(AH74/2)-SIN(2*AH74)*SIN(AH74/2)/2)+2*AP74*AQ74*$N$29*($F$9/12-$S$10)*SIN(AH74)*COS(AH74)/($J$9*$K$9)</f>
        <v>-7.621595393130898</v>
      </c>
      <c r="AW74">
        <f aca="true" t="shared" si="41" ref="AW74:AW137">AG74</f>
        <v>65</v>
      </c>
      <c r="AX74">
        <f aca="true" t="shared" si="42" ref="AX74:AX99">$U$9*($F$9/12-$W$9)/(2*$K$9)*SIN(2*AH74)*COS(AH74/2)+AP74*AQ74*$N$29*($F$9/12-$S$10)*(SIN(AH74))^2/($J$9*$K$9)</f>
        <v>-0.3593766362474149</v>
      </c>
      <c r="AY74">
        <f aca="true" t="shared" si="43" ref="AY74:AY137">AS74*COS(AH74)+AU74*SIN(AH74)</f>
        <v>19.361295064446782</v>
      </c>
      <c r="AZ74">
        <f t="shared" si="29"/>
        <v>-0.3593766362474149</v>
      </c>
      <c r="BA74">
        <f t="shared" si="28"/>
        <v>65</v>
      </c>
      <c r="BB74">
        <f aca="true" t="shared" si="44" ref="BB74:BB137">IF(AND(AV74&lt;0,AZ74*AZ75&lt;0),BA74+(BA75-BA74)*AZ74/(AZ75-AZ74),"")</f>
      </c>
      <c r="BC74">
        <f aca="true" t="shared" si="45" ref="BC74:BC137">IF(AND(AV74&lt;0,AZ74*AZ75&lt;0),AY74+(AY75-AY74)*AZ74/(AZ75-AZ74),"")</f>
      </c>
    </row>
    <row r="75" spans="33:55" ht="12.75">
      <c r="AG75">
        <f aca="true" t="shared" si="46" ref="AG75:AG138">AG74+1</f>
        <v>66</v>
      </c>
      <c r="AH75">
        <f t="shared" si="30"/>
        <v>1.1519173063162575</v>
      </c>
      <c r="AI75">
        <f aca="true" t="shared" si="47" ref="AI75:AI138">$D$9*SIN(AH75)</f>
        <v>1.8270909152852017</v>
      </c>
      <c r="AJ75" s="17">
        <f t="shared" si="31"/>
        <v>1616081.8685541158</v>
      </c>
      <c r="AK75">
        <f aca="true" t="shared" si="48" ref="AK75:AK138">interpfn($Y$9:$Z$36,AI75,2)</f>
        <v>1.4445818169429596</v>
      </c>
      <c r="AL75">
        <f t="shared" si="32"/>
        <v>0.3432152044327622</v>
      </c>
      <c r="AM75">
        <f t="shared" si="33"/>
        <v>1</v>
      </c>
      <c r="AO75">
        <f t="shared" si="34"/>
        <v>1.141931822053251</v>
      </c>
      <c r="AP75">
        <f t="shared" si="35"/>
        <v>1.4445818169429596</v>
      </c>
      <c r="AQ75">
        <f t="shared" si="36"/>
        <v>0.8584485560381817</v>
      </c>
      <c r="AS75">
        <f t="shared" si="37"/>
        <v>0.2671842068235384</v>
      </c>
      <c r="AT75">
        <f t="shared" si="38"/>
        <v>17.22446371432557</v>
      </c>
      <c r="AU75">
        <f t="shared" si="39"/>
        <v>21.665438149812598</v>
      </c>
      <c r="AV75">
        <f t="shared" si="40"/>
        <v>-7.691171552830571</v>
      </c>
      <c r="AW75">
        <f t="shared" si="41"/>
        <v>66</v>
      </c>
      <c r="AX75">
        <f t="shared" si="42"/>
        <v>-0.510156644707195</v>
      </c>
      <c r="AY75">
        <f t="shared" si="43"/>
        <v>19.90103621696429</v>
      </c>
      <c r="AZ75">
        <f t="shared" si="29"/>
        <v>-0.510156644707195</v>
      </c>
      <c r="BA75">
        <f t="shared" si="28"/>
        <v>66</v>
      </c>
      <c r="BB75">
        <f t="shared" si="44"/>
      </c>
      <c r="BC75">
        <f t="shared" si="45"/>
      </c>
    </row>
    <row r="76" spans="33:55" ht="12.75">
      <c r="AG76">
        <f t="shared" si="46"/>
        <v>67</v>
      </c>
      <c r="AH76">
        <f t="shared" si="30"/>
        <v>1.1693705988362006</v>
      </c>
      <c r="AI76">
        <f t="shared" si="47"/>
        <v>1.8410097069048805</v>
      </c>
      <c r="AJ76" s="17">
        <f t="shared" si="31"/>
        <v>1628393.191751317</v>
      </c>
      <c r="AK76">
        <f t="shared" si="48"/>
        <v>1.4417980586190238</v>
      </c>
      <c r="AL76">
        <f t="shared" si="32"/>
        <v>0.3442986008741159</v>
      </c>
      <c r="AM76">
        <f t="shared" si="33"/>
        <v>1</v>
      </c>
      <c r="AO76">
        <f t="shared" si="34"/>
        <v>1.1506310668155502</v>
      </c>
      <c r="AP76">
        <f t="shared" si="35"/>
        <v>1.4417980586190238</v>
      </c>
      <c r="AQ76">
        <f t="shared" si="36"/>
        <v>0.8649882232587612</v>
      </c>
      <c r="AS76">
        <f t="shared" si="37"/>
        <v>0.2643882132540663</v>
      </c>
      <c r="AT76">
        <f t="shared" si="38"/>
        <v>16.693138033193186</v>
      </c>
      <c r="AU76">
        <f t="shared" si="39"/>
        <v>22.081467213512884</v>
      </c>
      <c r="AV76">
        <f t="shared" si="40"/>
        <v>-7.746819084096186</v>
      </c>
      <c r="AW76">
        <f t="shared" si="41"/>
        <v>67</v>
      </c>
      <c r="AX76">
        <f t="shared" si="42"/>
        <v>-0.6615410610542778</v>
      </c>
      <c r="AY76">
        <f t="shared" si="43"/>
        <v>20.429402446313567</v>
      </c>
      <c r="AZ76">
        <f t="shared" si="29"/>
        <v>-0.6615410610542778</v>
      </c>
      <c r="BA76">
        <f t="shared" si="28"/>
        <v>67</v>
      </c>
      <c r="BB76">
        <f t="shared" si="44"/>
      </c>
      <c r="BC76">
        <f t="shared" si="45"/>
      </c>
    </row>
    <row r="77" spans="33:55" ht="12.75">
      <c r="AG77">
        <f t="shared" si="46"/>
        <v>68</v>
      </c>
      <c r="AH77">
        <f t="shared" si="30"/>
        <v>1.1868238913561442</v>
      </c>
      <c r="AI77">
        <f t="shared" si="47"/>
        <v>1.8543677091335748</v>
      </c>
      <c r="AJ77" s="17">
        <f t="shared" si="31"/>
        <v>1640208.4906077115</v>
      </c>
      <c r="AK77">
        <f t="shared" si="48"/>
        <v>1.439126458173285</v>
      </c>
      <c r="AL77">
        <f t="shared" si="32"/>
        <v>0.3453383471734786</v>
      </c>
      <c r="AM77">
        <f t="shared" si="33"/>
        <v>1</v>
      </c>
      <c r="AO77">
        <f t="shared" si="34"/>
        <v>1.1589798182084843</v>
      </c>
      <c r="AP77">
        <f t="shared" si="35"/>
        <v>1.439126458173285</v>
      </c>
      <c r="AQ77">
        <f t="shared" si="36"/>
        <v>0.8712644066872075</v>
      </c>
      <c r="AS77">
        <f t="shared" si="37"/>
        <v>0.26168491660191195</v>
      </c>
      <c r="AT77">
        <f t="shared" si="38"/>
        <v>16.13091943271783</v>
      </c>
      <c r="AU77">
        <f t="shared" si="39"/>
        <v>22.484244026345888</v>
      </c>
      <c r="AV77">
        <f t="shared" si="40"/>
        <v>-7.788509053193604</v>
      </c>
      <c r="AW77">
        <f t="shared" si="41"/>
        <v>68</v>
      </c>
      <c r="AX77">
        <f t="shared" si="42"/>
        <v>-0.8132606779414191</v>
      </c>
      <c r="AY77">
        <f t="shared" si="43"/>
        <v>20.945056938524214</v>
      </c>
      <c r="AZ77">
        <f t="shared" si="29"/>
        <v>-0.8132606779414191</v>
      </c>
      <c r="BA77">
        <f t="shared" si="28"/>
        <v>68</v>
      </c>
      <c r="BB77">
        <f t="shared" si="44"/>
      </c>
      <c r="BC77">
        <f t="shared" si="45"/>
      </c>
    </row>
    <row r="78" spans="33:55" ht="12.75">
      <c r="AG78">
        <f t="shared" si="46"/>
        <v>69</v>
      </c>
      <c r="AH78">
        <f t="shared" si="30"/>
        <v>1.2042771838760873</v>
      </c>
      <c r="AI78">
        <f t="shared" si="47"/>
        <v>1.8671608529944035</v>
      </c>
      <c r="AJ78" s="17">
        <f t="shared" si="31"/>
        <v>1651524.1660688105</v>
      </c>
      <c r="AK78">
        <f t="shared" si="48"/>
        <v>1.4365678294011193</v>
      </c>
      <c r="AL78">
        <f t="shared" si="32"/>
        <v>0.3463341266140553</v>
      </c>
      <c r="AM78">
        <f t="shared" si="33"/>
        <v>1</v>
      </c>
      <c r="AO78">
        <f t="shared" si="34"/>
        <v>1.1669755331215022</v>
      </c>
      <c r="AP78">
        <f t="shared" si="35"/>
        <v>1.4365678294011193</v>
      </c>
      <c r="AQ78">
        <f t="shared" si="36"/>
        <v>0.8772751945372488</v>
      </c>
      <c r="AS78">
        <f t="shared" si="37"/>
        <v>0.25907761041763533</v>
      </c>
      <c r="AT78">
        <f t="shared" si="38"/>
        <v>15.538761505291633</v>
      </c>
      <c r="AU78">
        <f t="shared" si="39"/>
        <v>22.87305840003656</v>
      </c>
      <c r="AV78">
        <f t="shared" si="40"/>
        <v>-7.816239823225439</v>
      </c>
      <c r="AW78">
        <f t="shared" si="41"/>
        <v>69</v>
      </c>
      <c r="AX78">
        <f t="shared" si="42"/>
        <v>-0.9650469786868374</v>
      </c>
      <c r="AY78">
        <f t="shared" si="43"/>
        <v>21.446684728419996</v>
      </c>
      <c r="AZ78">
        <f t="shared" si="29"/>
        <v>-0.9650469786868374</v>
      </c>
      <c r="BA78">
        <f t="shared" si="28"/>
        <v>69</v>
      </c>
      <c r="BB78">
        <f t="shared" si="44"/>
      </c>
      <c r="BC78">
        <f t="shared" si="45"/>
      </c>
    </row>
    <row r="79" spans="33:55" ht="12.75">
      <c r="AG79">
        <f t="shared" si="46"/>
        <v>70</v>
      </c>
      <c r="AH79">
        <f t="shared" si="30"/>
        <v>1.2217304763960306</v>
      </c>
      <c r="AI79">
        <f t="shared" si="47"/>
        <v>1.8793852415718166</v>
      </c>
      <c r="AJ79" s="17">
        <f t="shared" si="31"/>
        <v>1662336.771270251</v>
      </c>
      <c r="AK79">
        <f t="shared" si="48"/>
        <v>1.4341229516856366</v>
      </c>
      <c r="AL79">
        <f t="shared" si="32"/>
        <v>0.3472856358717821</v>
      </c>
      <c r="AM79">
        <f t="shared" si="33"/>
        <v>1</v>
      </c>
      <c r="AO79">
        <f t="shared" si="34"/>
        <v>1.1746157759823854</v>
      </c>
      <c r="AP79">
        <f t="shared" si="35"/>
        <v>1.4341229516856366</v>
      </c>
      <c r="AQ79">
        <f t="shared" si="36"/>
        <v>0.8830187558646784</v>
      </c>
      <c r="AS79">
        <f t="shared" si="37"/>
        <v>0.25656947130219704</v>
      </c>
      <c r="AT79">
        <f t="shared" si="38"/>
        <v>14.917682657466338</v>
      </c>
      <c r="AU79">
        <f t="shared" si="39"/>
        <v>23.247224451735267</v>
      </c>
      <c r="AV79">
        <f t="shared" si="40"/>
        <v>-7.830036893294697</v>
      </c>
      <c r="AW79">
        <f t="shared" si="41"/>
        <v>70</v>
      </c>
      <c r="AX79">
        <f t="shared" si="42"/>
        <v>-1.1166326388009349</v>
      </c>
      <c r="AY79">
        <f t="shared" si="43"/>
        <v>21.932997198397132</v>
      </c>
      <c r="AZ79">
        <f t="shared" si="29"/>
        <v>-1.1166326388009349</v>
      </c>
      <c r="BA79">
        <f t="shared" si="28"/>
        <v>70</v>
      </c>
      <c r="BB79">
        <f t="shared" si="44"/>
      </c>
      <c r="BC79">
        <f t="shared" si="45"/>
      </c>
    </row>
    <row r="80" spans="33:55" ht="12.75">
      <c r="AG80">
        <f t="shared" si="46"/>
        <v>71</v>
      </c>
      <c r="AH80">
        <f t="shared" si="30"/>
        <v>1.239183768915974</v>
      </c>
      <c r="AI80">
        <f t="shared" si="47"/>
        <v>1.8910371511986335</v>
      </c>
      <c r="AJ80" s="17">
        <f t="shared" si="31"/>
        <v>1672643.0125877447</v>
      </c>
      <c r="AK80">
        <f t="shared" si="48"/>
        <v>1.4317925697602734</v>
      </c>
      <c r="AL80">
        <f t="shared" si="32"/>
        <v>0.34819258510772155</v>
      </c>
      <c r="AM80">
        <f aca="true" t="shared" si="49" ref="AM80:AM109">IF(AI80&gt;0.45,1,AL80)</f>
        <v>1</v>
      </c>
      <c r="AO80">
        <f t="shared" si="34"/>
        <v>1.1818982194991459</v>
      </c>
      <c r="AP80">
        <f t="shared" si="35"/>
        <v>1.4317925697602734</v>
      </c>
      <c r="AQ80">
        <f t="shared" si="36"/>
        <v>0.8884933411250767</v>
      </c>
      <c r="AS80">
        <f t="shared" si="37"/>
        <v>0.2541635550367601</v>
      </c>
      <c r="AT80">
        <f t="shared" si="38"/>
        <v>14.268763486425556</v>
      </c>
      <c r="AU80">
        <f t="shared" si="39"/>
        <v>23.60608188323711</v>
      </c>
      <c r="AV80">
        <f t="shared" si="40"/>
        <v>-7.829952690977909</v>
      </c>
      <c r="AW80">
        <f t="shared" si="41"/>
        <v>71</v>
      </c>
      <c r="AX80">
        <f t="shared" si="42"/>
        <v>-1.2677520215388405</v>
      </c>
      <c r="AY80">
        <f t="shared" si="43"/>
        <v>22.402736477262778</v>
      </c>
      <c r="AZ80">
        <f t="shared" si="29"/>
        <v>-1.2677520215388405</v>
      </c>
      <c r="BA80">
        <f t="shared" si="28"/>
        <v>71</v>
      </c>
      <c r="BB80">
        <f t="shared" si="44"/>
      </c>
      <c r="BC80">
        <f t="shared" si="45"/>
      </c>
    </row>
    <row r="81" spans="33:55" ht="12.75">
      <c r="AG81">
        <f t="shared" si="46"/>
        <v>72</v>
      </c>
      <c r="AH81">
        <f t="shared" si="30"/>
        <v>1.2566370614359172</v>
      </c>
      <c r="AI81">
        <f t="shared" si="47"/>
        <v>1.902113032590307</v>
      </c>
      <c r="AJ81" s="17">
        <f t="shared" si="31"/>
        <v>1682439.7506403476</v>
      </c>
      <c r="AK81">
        <f t="shared" si="48"/>
        <v>1.4295773934819385</v>
      </c>
      <c r="AL81">
        <f t="shared" si="32"/>
        <v>0.3490546980563506</v>
      </c>
      <c r="AM81">
        <f t="shared" si="49"/>
        <v>1</v>
      </c>
      <c r="AO81">
        <f t="shared" si="34"/>
        <v>1.1888206453689418</v>
      </c>
      <c r="AP81">
        <f t="shared" si="35"/>
        <v>1.4295773934819385</v>
      </c>
      <c r="AQ81">
        <f t="shared" si="36"/>
        <v>0.8936972827067403</v>
      </c>
      <c r="AS81">
        <f t="shared" si="37"/>
        <v>0.251862792859691</v>
      </c>
      <c r="AT81">
        <f t="shared" si="38"/>
        <v>13.593144073129967</v>
      </c>
      <c r="AU81">
        <f t="shared" si="39"/>
        <v>23.948997194903807</v>
      </c>
      <c r="AV81">
        <f t="shared" si="40"/>
        <v>-7.816066318801321</v>
      </c>
      <c r="AW81">
        <f t="shared" si="41"/>
        <v>72</v>
      </c>
      <c r="AX81">
        <f t="shared" si="42"/>
        <v>-1.4181416668251496</v>
      </c>
      <c r="AY81">
        <f t="shared" si="43"/>
        <v>22.854679724192</v>
      </c>
      <c r="AZ81">
        <f t="shared" si="29"/>
        <v>-1.4181416668251496</v>
      </c>
      <c r="BA81">
        <f t="shared" si="28"/>
        <v>72</v>
      </c>
      <c r="BB81">
        <f t="shared" si="44"/>
      </c>
      <c r="BC81">
        <f t="shared" si="45"/>
      </c>
    </row>
    <row r="82" spans="33:55" ht="12.75">
      <c r="AG82">
        <f t="shared" si="46"/>
        <v>73</v>
      </c>
      <c r="AH82">
        <f t="shared" si="30"/>
        <v>1.2740903539558606</v>
      </c>
      <c r="AI82">
        <f t="shared" si="47"/>
        <v>1.9126095119260709</v>
      </c>
      <c r="AJ82" s="17">
        <f t="shared" si="31"/>
        <v>1691724.0012467457</v>
      </c>
      <c r="AK82">
        <f t="shared" si="48"/>
        <v>1.4274780976147858</v>
      </c>
      <c r="AL82">
        <f t="shared" si="32"/>
        <v>0.34987171210971363</v>
      </c>
      <c r="AM82">
        <f t="shared" si="49"/>
        <v>1</v>
      </c>
      <c r="AO82">
        <f t="shared" si="34"/>
        <v>1.1953809449537942</v>
      </c>
      <c r="AP82">
        <f t="shared" si="35"/>
        <v>1.4274780976147858</v>
      </c>
      <c r="AQ82">
        <f t="shared" si="36"/>
        <v>0.8986289954386514</v>
      </c>
      <c r="AS82">
        <f t="shared" si="37"/>
        <v>0.24966998789529726</v>
      </c>
      <c r="AT82">
        <f t="shared" si="38"/>
        <v>12.892021198741942</v>
      </c>
      <c r="AU82">
        <f t="shared" si="39"/>
        <v>24.27536483405348</v>
      </c>
      <c r="AV82">
        <f t="shared" si="40"/>
        <v>-7.788483255447945</v>
      </c>
      <c r="AW82">
        <f t="shared" si="41"/>
        <v>73</v>
      </c>
      <c r="AX82">
        <f t="shared" si="42"/>
        <v>-1.5675407729154256</v>
      </c>
      <c r="AY82">
        <f t="shared" si="43"/>
        <v>23.28764328352222</v>
      </c>
      <c r="AZ82">
        <f t="shared" si="29"/>
        <v>-1.5675407729154256</v>
      </c>
      <c r="BA82">
        <f t="shared" si="28"/>
        <v>73</v>
      </c>
      <c r="BB82">
        <f t="shared" si="44"/>
      </c>
      <c r="BC82">
        <f t="shared" si="45"/>
      </c>
    </row>
    <row r="83" spans="33:55" ht="12.75">
      <c r="AG83">
        <f t="shared" si="46"/>
        <v>74</v>
      </c>
      <c r="AH83">
        <f t="shared" si="30"/>
        <v>1.2915436464758039</v>
      </c>
      <c r="AI83">
        <f t="shared" si="47"/>
        <v>1.9225233918766378</v>
      </c>
      <c r="AJ83" s="17">
        <f t="shared" si="31"/>
        <v>1700492.9363342656</v>
      </c>
      <c r="AK83">
        <f t="shared" si="48"/>
        <v>1.4254953216246724</v>
      </c>
      <c r="AL83">
        <f t="shared" si="32"/>
        <v>0.3506433783974154</v>
      </c>
      <c r="AM83">
        <f t="shared" si="49"/>
        <v>1</v>
      </c>
      <c r="AO83">
        <f t="shared" si="34"/>
        <v>1.2015771199228986</v>
      </c>
      <c r="AP83">
        <f t="shared" si="35"/>
        <v>1.4254953216246724</v>
      </c>
      <c r="AQ83">
        <f t="shared" si="36"/>
        <v>0.9032869770733374</v>
      </c>
      <c r="AS83">
        <f t="shared" si="37"/>
        <v>0.2475878117386522</v>
      </c>
      <c r="AT83">
        <f t="shared" si="38"/>
        <v>12.166645490698444</v>
      </c>
      <c r="AU83">
        <f t="shared" si="39"/>
        <v>24.584608277728293</v>
      </c>
      <c r="AV83">
        <f t="shared" si="40"/>
        <v>-7.747335012455937</v>
      </c>
      <c r="AW83">
        <f t="shared" si="41"/>
        <v>74</v>
      </c>
      <c r="AX83">
        <f t="shared" si="42"/>
        <v>-1.715691670176428</v>
      </c>
      <c r="AY83">
        <f t="shared" si="43"/>
        <v>23.70048669678849</v>
      </c>
      <c r="AZ83">
        <f t="shared" si="29"/>
        <v>-1.715691670176428</v>
      </c>
      <c r="BA83">
        <f t="shared" si="28"/>
        <v>74</v>
      </c>
      <c r="BB83">
        <f t="shared" si="44"/>
      </c>
      <c r="BC83">
        <f t="shared" si="45"/>
      </c>
    </row>
    <row r="84" spans="33:55" ht="12.75">
      <c r="AG84">
        <f t="shared" si="46"/>
        <v>75</v>
      </c>
      <c r="AH84">
        <f t="shared" si="30"/>
        <v>1.3089969389957472</v>
      </c>
      <c r="AI84">
        <f t="shared" si="47"/>
        <v>1.9318516525781366</v>
      </c>
      <c r="AJ84" s="17">
        <f t="shared" si="31"/>
        <v>1708743.884800333</v>
      </c>
      <c r="AK84">
        <f t="shared" si="48"/>
        <v>1.4236296694843726</v>
      </c>
      <c r="AL84">
        <f t="shared" si="32"/>
        <v>0.35136946186242934</v>
      </c>
      <c r="AM84">
        <f t="shared" si="49"/>
        <v>1</v>
      </c>
      <c r="AO84">
        <f t="shared" si="34"/>
        <v>1.2074072828613354</v>
      </c>
      <c r="AP84">
        <f t="shared" si="35"/>
        <v>1.4236296694843726</v>
      </c>
      <c r="AQ84">
        <f t="shared" si="36"/>
        <v>0.9076698087444692</v>
      </c>
      <c r="AS84">
        <f t="shared" si="37"/>
        <v>0.2456188012006681</v>
      </c>
      <c r="AT84">
        <f t="shared" si="38"/>
        <v>11.418318504552683</v>
      </c>
      <c r="AU84">
        <f t="shared" si="39"/>
        <v>24.876181049878717</v>
      </c>
      <c r="AV84">
        <f t="shared" si="40"/>
        <v>-7.692778747200137</v>
      </c>
      <c r="AW84">
        <f t="shared" si="41"/>
        <v>75</v>
      </c>
      <c r="AX84">
        <f t="shared" si="42"/>
        <v>-1.8623402863833514</v>
      </c>
      <c r="AY84">
        <f t="shared" si="43"/>
        <v>24.092116559106547</v>
      </c>
      <c r="AZ84">
        <f t="shared" si="29"/>
        <v>-1.8623402863833514</v>
      </c>
      <c r="BA84">
        <f t="shared" si="28"/>
        <v>75</v>
      </c>
      <c r="BB84">
        <f t="shared" si="44"/>
      </c>
      <c r="BC84">
        <f t="shared" si="45"/>
      </c>
    </row>
    <row r="85" spans="33:55" ht="12.75">
      <c r="AG85">
        <f t="shared" si="46"/>
        <v>76</v>
      </c>
      <c r="AH85">
        <f t="shared" si="30"/>
        <v>1.3264502315156903</v>
      </c>
      <c r="AI85">
        <f t="shared" si="47"/>
        <v>1.940591452551993</v>
      </c>
      <c r="AJ85" s="17">
        <f t="shared" si="31"/>
        <v>1716474.3333261164</v>
      </c>
      <c r="AK85">
        <f t="shared" si="48"/>
        <v>1.4218817094896012</v>
      </c>
      <c r="AL85">
        <f t="shared" si="32"/>
        <v>0.3520497413326983</v>
      </c>
      <c r="AM85">
        <f t="shared" si="49"/>
        <v>1</v>
      </c>
      <c r="AO85">
        <f t="shared" si="34"/>
        <v>1.2128696578449956</v>
      </c>
      <c r="AP85">
        <f t="shared" si="35"/>
        <v>1.4218817094896012</v>
      </c>
      <c r="AQ85">
        <f t="shared" si="36"/>
        <v>0.9117761553990628</v>
      </c>
      <c r="AS85">
        <f t="shared" si="37"/>
        <v>0.24376535521738268</v>
      </c>
      <c r="AT85">
        <f t="shared" si="38"/>
        <v>10.648389747448277</v>
      </c>
      <c r="AU85">
        <f t="shared" si="39"/>
        <v>25.149567673117414</v>
      </c>
      <c r="AV85">
        <f t="shared" si="40"/>
        <v>-7.624996832978919</v>
      </c>
      <c r="AW85">
        <f t="shared" si="41"/>
        <v>76</v>
      </c>
      <c r="AX85">
        <f t="shared" si="42"/>
        <v>-2.0072366029477053</v>
      </c>
      <c r="AY85">
        <f t="shared" si="43"/>
        <v>24.4614902077305</v>
      </c>
      <c r="AZ85">
        <f t="shared" si="29"/>
        <v>-2.0072366029477053</v>
      </c>
      <c r="BA85">
        <f t="shared" si="28"/>
        <v>76</v>
      </c>
      <c r="BB85">
        <f t="shared" si="44"/>
      </c>
      <c r="BC85">
        <f t="shared" si="45"/>
      </c>
    </row>
    <row r="86" spans="33:55" ht="12.75">
      <c r="AG86">
        <f t="shared" si="46"/>
        <v>77</v>
      </c>
      <c r="AH86">
        <f t="shared" si="30"/>
        <v>1.3439035240356338</v>
      </c>
      <c r="AI86">
        <f t="shared" si="47"/>
        <v>1.9487401295704705</v>
      </c>
      <c r="AJ86" s="17">
        <f t="shared" si="31"/>
        <v>1723681.9271421088</v>
      </c>
      <c r="AK86">
        <f t="shared" si="48"/>
        <v>1.4202519740859059</v>
      </c>
      <c r="AL86">
        <f t="shared" si="32"/>
        <v>0.3526840095885056</v>
      </c>
      <c r="AM86">
        <f t="shared" si="49"/>
        <v>1</v>
      </c>
      <c r="AO86">
        <f t="shared" si="34"/>
        <v>1.217962580981544</v>
      </c>
      <c r="AP86">
        <f t="shared" si="35"/>
        <v>1.4202519740859059</v>
      </c>
      <c r="AQ86">
        <f t="shared" si="36"/>
        <v>0.9156047662041477</v>
      </c>
      <c r="AS86">
        <f t="shared" si="37"/>
        <v>0.24202973192722502</v>
      </c>
      <c r="AT86">
        <f t="shared" si="38"/>
        <v>9.85825364882839</v>
      </c>
      <c r="AU86">
        <f t="shared" si="39"/>
        <v>25.404284555293547</v>
      </c>
      <c r="AV86">
        <f t="shared" si="40"/>
        <v>-7.544196387058085</v>
      </c>
      <c r="AW86">
        <f t="shared" si="41"/>
        <v>77</v>
      </c>
      <c r="AX86">
        <f t="shared" si="42"/>
        <v>-2.150135101503847</v>
      </c>
      <c r="AY86">
        <f t="shared" si="43"/>
        <v>24.807619231343516</v>
      </c>
      <c r="AZ86">
        <f t="shared" si="29"/>
        <v>-2.150135101503847</v>
      </c>
      <c r="BA86">
        <f t="shared" si="28"/>
        <v>77</v>
      </c>
      <c r="BB86">
        <f t="shared" si="44"/>
      </c>
      <c r="BC86">
        <f t="shared" si="45"/>
      </c>
    </row>
    <row r="87" spans="33:55" ht="12.75">
      <c r="AG87">
        <f t="shared" si="46"/>
        <v>78</v>
      </c>
      <c r="AH87">
        <f t="shared" si="30"/>
        <v>1.361356816555577</v>
      </c>
      <c r="AI87">
        <f t="shared" si="47"/>
        <v>1.9562952014676112</v>
      </c>
      <c r="AJ87" s="17">
        <f t="shared" si="31"/>
        <v>1730364.4707454115</v>
      </c>
      <c r="AK87">
        <f t="shared" si="48"/>
        <v>1.4187409597064777</v>
      </c>
      <c r="AL87">
        <f t="shared" si="32"/>
        <v>0.35327207342559624</v>
      </c>
      <c r="AM87">
        <f t="shared" si="49"/>
        <v>1</v>
      </c>
      <c r="AO87">
        <f t="shared" si="34"/>
        <v>1.222684500917257</v>
      </c>
      <c r="AP87">
        <f t="shared" si="35"/>
        <v>1.4187409597064777</v>
      </c>
      <c r="AQ87">
        <f t="shared" si="36"/>
        <v>0.9191544749277843</v>
      </c>
      <c r="AS87">
        <f t="shared" si="37"/>
        <v>0.24041404591982202</v>
      </c>
      <c r="AT87">
        <f t="shared" si="38"/>
        <v>9.049346483718299</v>
      </c>
      <c r="AU87">
        <f t="shared" si="39"/>
        <v>25.639880811221282</v>
      </c>
      <c r="AV87">
        <f t="shared" si="40"/>
        <v>-7.450608757552586</v>
      </c>
      <c r="AW87">
        <f t="shared" si="41"/>
        <v>78</v>
      </c>
      <c r="AX87">
        <f t="shared" si="42"/>
        <v>-2.2907952002954772</v>
      </c>
      <c r="AY87">
        <f t="shared" si="43"/>
        <v>25.129572789380365</v>
      </c>
      <c r="AZ87">
        <f t="shared" si="29"/>
        <v>-2.2907952002954772</v>
      </c>
      <c r="BA87">
        <f t="shared" si="28"/>
        <v>78</v>
      </c>
      <c r="BB87">
        <f t="shared" si="44"/>
      </c>
      <c r="BC87">
        <f t="shared" si="45"/>
      </c>
    </row>
    <row r="88" spans="33:55" ht="12.75">
      <c r="AG88">
        <f t="shared" si="46"/>
        <v>79</v>
      </c>
      <c r="AH88">
        <f t="shared" si="30"/>
        <v>1.3788101090755203</v>
      </c>
      <c r="AI88">
        <f t="shared" si="47"/>
        <v>1.963254366895328</v>
      </c>
      <c r="AJ88" s="17">
        <f t="shared" si="31"/>
        <v>1736519.9285685085</v>
      </c>
      <c r="AK88">
        <f t="shared" si="48"/>
        <v>1.4173491266209344</v>
      </c>
      <c r="AL88">
        <f t="shared" si="32"/>
        <v>0.35381375371402873</v>
      </c>
      <c r="AM88">
        <f t="shared" si="49"/>
        <v>1</v>
      </c>
      <c r="AO88">
        <f t="shared" si="34"/>
        <v>1.22703397930958</v>
      </c>
      <c r="AP88">
        <f t="shared" si="35"/>
        <v>1.4173491266209344</v>
      </c>
      <c r="AQ88">
        <f t="shared" si="36"/>
        <v>0.9224242002943087</v>
      </c>
      <c r="AS88">
        <f t="shared" si="37"/>
        <v>0.23892026565969626</v>
      </c>
      <c r="AT88">
        <f t="shared" si="38"/>
        <v>8.22314325365597</v>
      </c>
      <c r="AU88">
        <f t="shared" si="39"/>
        <v>25.8559390199643</v>
      </c>
      <c r="AV88">
        <f t="shared" si="40"/>
        <v>-7.344488970055708</v>
      </c>
      <c r="AW88">
        <f t="shared" si="41"/>
        <v>79</v>
      </c>
      <c r="AX88">
        <f t="shared" si="42"/>
        <v>-2.428981679815969</v>
      </c>
      <c r="AY88">
        <f t="shared" si="43"/>
        <v>25.426480731427734</v>
      </c>
      <c r="AZ88">
        <f t="shared" si="29"/>
        <v>-2.428981679815969</v>
      </c>
      <c r="BA88">
        <f t="shared" si="28"/>
        <v>79</v>
      </c>
      <c r="BB88">
        <f t="shared" si="44"/>
      </c>
      <c r="BC88">
        <f t="shared" si="45"/>
      </c>
    </row>
    <row r="89" spans="33:55" ht="12.75">
      <c r="AG89">
        <f t="shared" si="46"/>
        <v>80</v>
      </c>
      <c r="AH89">
        <f t="shared" si="30"/>
        <v>1.3962634015954636</v>
      </c>
      <c r="AI89">
        <f t="shared" si="47"/>
        <v>1.969615506024416</v>
      </c>
      <c r="AJ89" s="17">
        <f t="shared" si="31"/>
        <v>1742146.425599317</v>
      </c>
      <c r="AK89">
        <f t="shared" si="48"/>
        <v>1.4160768987951167</v>
      </c>
      <c r="AL89">
        <f t="shared" si="32"/>
        <v>0.3543088854527399</v>
      </c>
      <c r="AM89">
        <f t="shared" si="49"/>
        <v>1</v>
      </c>
      <c r="AO89">
        <f t="shared" si="34"/>
        <v>1.23100969126526</v>
      </c>
      <c r="AP89">
        <f t="shared" si="35"/>
        <v>1.4160768987951167</v>
      </c>
      <c r="AQ89">
        <f t="shared" si="36"/>
        <v>0.9254129463136994</v>
      </c>
      <c r="AS89">
        <f t="shared" si="37"/>
        <v>0.23755021108799554</v>
      </c>
      <c r="AT89">
        <f t="shared" si="38"/>
        <v>7.381154530085593</v>
      </c>
      <c r="AU89">
        <f t="shared" si="39"/>
        <v>26.052075918130907</v>
      </c>
      <c r="AV89">
        <f t="shared" si="40"/>
        <v>-7.226115134954235</v>
      </c>
      <c r="AW89">
        <f t="shared" si="41"/>
        <v>80</v>
      </c>
      <c r="AX89">
        <f t="shared" si="42"/>
        <v>-2.5644650971677665</v>
      </c>
      <c r="AY89">
        <f t="shared" si="43"/>
        <v>25.69753650749778</v>
      </c>
      <c r="AZ89">
        <f t="shared" si="29"/>
        <v>-2.5644650971677665</v>
      </c>
      <c r="BA89">
        <f t="shared" si="28"/>
        <v>80</v>
      </c>
      <c r="BB89">
        <f t="shared" si="44"/>
      </c>
      <c r="BC89">
        <f t="shared" si="45"/>
      </c>
    </row>
    <row r="90" spans="33:55" ht="12.75">
      <c r="AG90">
        <f t="shared" si="46"/>
        <v>81</v>
      </c>
      <c r="AH90">
        <f t="shared" si="30"/>
        <v>1.413716694115407</v>
      </c>
      <c r="AI90">
        <f t="shared" si="47"/>
        <v>1.9753766811902755</v>
      </c>
      <c r="AJ90" s="17">
        <f t="shared" si="31"/>
        <v>1747242.247952337</v>
      </c>
      <c r="AK90">
        <f t="shared" si="48"/>
        <v>1.4149246637619448</v>
      </c>
      <c r="AL90">
        <f t="shared" si="32"/>
        <v>0.3547573178198057</v>
      </c>
      <c r="AM90">
        <f t="shared" si="49"/>
        <v>1</v>
      </c>
      <c r="AO90">
        <f t="shared" si="34"/>
        <v>1.234610425743922</v>
      </c>
      <c r="AP90">
        <f t="shared" si="35"/>
        <v>1.4149246637619448</v>
      </c>
      <c r="AQ90">
        <f t="shared" si="36"/>
        <v>0.9281198025849666</v>
      </c>
      <c r="AS90">
        <f t="shared" si="37"/>
        <v>0.23630555140517479</v>
      </c>
      <c r="AT90">
        <f t="shared" si="38"/>
        <v>6.524923264773619</v>
      </c>
      <c r="AU90">
        <f t="shared" si="39"/>
        <v>26.227943029673753</v>
      </c>
      <c r="AV90">
        <f t="shared" si="40"/>
        <v>-7.09578781639715</v>
      </c>
      <c r="AW90">
        <f t="shared" si="41"/>
        <v>81</v>
      </c>
      <c r="AX90">
        <f t="shared" si="42"/>
        <v>-2.6970221886169328</v>
      </c>
      <c r="AY90">
        <f t="shared" si="43"/>
        <v>25.941999860722383</v>
      </c>
      <c r="AZ90">
        <f t="shared" si="29"/>
        <v>-2.6970221886169328</v>
      </c>
      <c r="BA90">
        <f t="shared" si="28"/>
        <v>81</v>
      </c>
      <c r="BB90">
        <f t="shared" si="44"/>
      </c>
      <c r="BC90">
        <f t="shared" si="45"/>
      </c>
    </row>
    <row r="91" spans="33:55" ht="12.75">
      <c r="AG91">
        <f t="shared" si="46"/>
        <v>82</v>
      </c>
      <c r="AH91">
        <f t="shared" si="30"/>
        <v>1.43116998663535</v>
      </c>
      <c r="AI91">
        <f t="shared" si="47"/>
        <v>1.9805361374831405</v>
      </c>
      <c r="AJ91" s="17">
        <f t="shared" si="31"/>
        <v>1751805.8433907144</v>
      </c>
      <c r="AK91">
        <f t="shared" si="48"/>
        <v>1.4138927725033719</v>
      </c>
      <c r="AL91">
        <f t="shared" si="32"/>
        <v>0.35515891421838286</v>
      </c>
      <c r="AM91">
        <f t="shared" si="49"/>
        <v>1</v>
      </c>
      <c r="AO91">
        <f t="shared" si="34"/>
        <v>1.2378350859269627</v>
      </c>
      <c r="AP91">
        <f t="shared" si="35"/>
        <v>1.4138927725033719</v>
      </c>
      <c r="AQ91">
        <f t="shared" si="36"/>
        <v>0.9305439445734679</v>
      </c>
      <c r="AS91">
        <f t="shared" si="37"/>
        <v>0.2351878030373323</v>
      </c>
      <c r="AT91">
        <f t="shared" si="38"/>
        <v>5.6560215715606486</v>
      </c>
      <c r="AU91">
        <f t="shared" si="39"/>
        <v>26.383227232712926</v>
      </c>
      <c r="AV91">
        <f t="shared" si="40"/>
        <v>-6.953829363915032</v>
      </c>
      <c r="AW91">
        <f t="shared" si="41"/>
        <v>82</v>
      </c>
      <c r="AX91">
        <f t="shared" si="42"/>
        <v>-2.8264362598287334</v>
      </c>
      <c r="AY91">
        <f t="shared" si="43"/>
        <v>26.159199294765322</v>
      </c>
      <c r="AZ91">
        <f t="shared" si="29"/>
        <v>-2.8264362598287334</v>
      </c>
      <c r="BA91">
        <f t="shared" si="28"/>
        <v>82</v>
      </c>
      <c r="BB91">
        <f t="shared" si="44"/>
      </c>
      <c r="BC91">
        <f t="shared" si="45"/>
      </c>
    </row>
    <row r="92" spans="33:55" ht="12.75">
      <c r="AG92">
        <f t="shared" si="46"/>
        <v>83</v>
      </c>
      <c r="AH92">
        <f t="shared" si="30"/>
        <v>1.4486232791552935</v>
      </c>
      <c r="AI92">
        <f t="shared" si="47"/>
        <v>1.985092303282644</v>
      </c>
      <c r="AJ92" s="17">
        <f t="shared" si="31"/>
        <v>1755835.821799071</v>
      </c>
      <c r="AK92">
        <f t="shared" si="48"/>
        <v>1.412981539343471</v>
      </c>
      <c r="AL92">
        <f t="shared" si="32"/>
        <v>0.35551355231831827</v>
      </c>
      <c r="AM92">
        <f t="shared" si="49"/>
        <v>1</v>
      </c>
      <c r="AO92">
        <f t="shared" si="34"/>
        <v>1.2406826895516525</v>
      </c>
      <c r="AP92">
        <f t="shared" si="35"/>
        <v>1.412981539343471</v>
      </c>
      <c r="AQ92">
        <f t="shared" si="36"/>
        <v>0.9326846338620707</v>
      </c>
      <c r="AS92">
        <f t="shared" si="37"/>
        <v>0.23419832778867838</v>
      </c>
      <c r="AT92">
        <f t="shared" si="38"/>
        <v>4.776047483526624</v>
      </c>
      <c r="AU92">
        <f t="shared" si="39"/>
        <v>26.51765126391418</v>
      </c>
      <c r="AV92">
        <f t="shared" si="40"/>
        <v>-6.800583207717535</v>
      </c>
      <c r="AW92">
        <f t="shared" si="41"/>
        <v>83</v>
      </c>
      <c r="AX92">
        <f t="shared" si="42"/>
        <v>-2.952497563279461</v>
      </c>
      <c r="AY92">
        <f t="shared" si="43"/>
        <v>26.348534308998843</v>
      </c>
      <c r="AZ92">
        <f t="shared" si="29"/>
        <v>-2.952497563279461</v>
      </c>
      <c r="BA92">
        <f t="shared" si="28"/>
        <v>83</v>
      </c>
      <c r="BB92">
        <f t="shared" si="44"/>
      </c>
      <c r="BC92">
        <f t="shared" si="45"/>
      </c>
    </row>
    <row r="93" spans="33:55" ht="12.75">
      <c r="AG93">
        <f t="shared" si="46"/>
        <v>84</v>
      </c>
      <c r="AH93">
        <f t="shared" si="30"/>
        <v>1.4660765716752369</v>
      </c>
      <c r="AI93">
        <f t="shared" si="47"/>
        <v>1.9890437907365466</v>
      </c>
      <c r="AJ93" s="17">
        <f t="shared" si="31"/>
        <v>1759330.955606944</v>
      </c>
      <c r="AK93">
        <f t="shared" si="48"/>
        <v>1.4121912418526905</v>
      </c>
      <c r="AL93">
        <f t="shared" si="32"/>
        <v>0.3558211240934111</v>
      </c>
      <c r="AM93">
        <f t="shared" si="49"/>
        <v>1</v>
      </c>
      <c r="AO93">
        <f t="shared" si="34"/>
        <v>1.2431523692103417</v>
      </c>
      <c r="AP93">
        <f t="shared" si="35"/>
        <v>1.4121912418526905</v>
      </c>
      <c r="AQ93">
        <f t="shared" si="36"/>
        <v>0.9345412183760801</v>
      </c>
      <c r="AS93">
        <f t="shared" si="37"/>
        <v>0.2333383311823866</v>
      </c>
      <c r="AT93">
        <f t="shared" si="38"/>
        <v>3.8866216894235306</v>
      </c>
      <c r="AU93">
        <f t="shared" si="39"/>
        <v>26.630974160953855</v>
      </c>
      <c r="AV93">
        <f t="shared" si="40"/>
        <v>-6.636413118727492</v>
      </c>
      <c r="AW93">
        <f t="shared" si="41"/>
        <v>84</v>
      </c>
      <c r="AX93">
        <f t="shared" si="42"/>
        <v>-3.0750036623482604</v>
      </c>
      <c r="AY93">
        <f t="shared" si="43"/>
        <v>26.509477395235272</v>
      </c>
      <c r="AZ93">
        <f t="shared" si="29"/>
        <v>-3.0750036623482604</v>
      </c>
      <c r="BA93">
        <f t="shared" si="28"/>
        <v>84</v>
      </c>
      <c r="BB93">
        <f t="shared" si="44"/>
      </c>
      <c r="BC93">
        <f t="shared" si="45"/>
      </c>
    </row>
    <row r="94" spans="33:55" ht="12.75">
      <c r="AG94">
        <f t="shared" si="46"/>
        <v>85</v>
      </c>
      <c r="AH94">
        <f t="shared" si="30"/>
        <v>1.4835298641951802</v>
      </c>
      <c r="AI94">
        <f t="shared" si="47"/>
        <v>1.992389396183491</v>
      </c>
      <c r="AJ94" s="17">
        <f t="shared" si="31"/>
        <v>1762290.1801627176</v>
      </c>
      <c r="AK94">
        <f t="shared" si="48"/>
        <v>1.4115221207633017</v>
      </c>
      <c r="AL94">
        <f t="shared" si="32"/>
        <v>0.3560815358543192</v>
      </c>
      <c r="AM94">
        <f t="shared" si="49"/>
        <v>1</v>
      </c>
      <c r="AO94">
        <f t="shared" si="34"/>
        <v>1.2452433726146819</v>
      </c>
      <c r="AP94">
        <f t="shared" si="35"/>
        <v>1.4115221207633017</v>
      </c>
      <c r="AQ94">
        <f t="shared" si="36"/>
        <v>0.936113132581868</v>
      </c>
      <c r="AS94">
        <f t="shared" si="37"/>
        <v>0.23260886099184935</v>
      </c>
      <c r="AT94">
        <f t="shared" si="38"/>
        <v>2.989384253021038</v>
      </c>
      <c r="AU94">
        <f t="shared" si="39"/>
        <v>26.722991643591193</v>
      </c>
      <c r="AV94">
        <f t="shared" si="40"/>
        <v>-6.461702434442193</v>
      </c>
      <c r="AW94">
        <f t="shared" si="41"/>
        <v>85</v>
      </c>
      <c r="AX94">
        <f t="shared" si="42"/>
        <v>-3.193759781600952</v>
      </c>
      <c r="AY94">
        <f t="shared" si="43"/>
        <v>26.641575790544998</v>
      </c>
      <c r="AZ94">
        <f t="shared" si="29"/>
        <v>-3.193759781600952</v>
      </c>
      <c r="BA94">
        <f t="shared" si="28"/>
        <v>85</v>
      </c>
      <c r="BB94">
        <f t="shared" si="44"/>
      </c>
      <c r="BC94">
        <f t="shared" si="45"/>
      </c>
    </row>
    <row r="95" spans="33:55" ht="12.75">
      <c r="AG95">
        <f t="shared" si="46"/>
        <v>86</v>
      </c>
      <c r="AH95">
        <f t="shared" si="30"/>
        <v>1.5009831567151233</v>
      </c>
      <c r="AI95">
        <f t="shared" si="47"/>
        <v>1.9951281005196484</v>
      </c>
      <c r="AJ95" s="17">
        <f t="shared" si="31"/>
        <v>1764712.5940579253</v>
      </c>
      <c r="AK95">
        <f t="shared" si="48"/>
        <v>1.4109743798960703</v>
      </c>
      <c r="AL95">
        <f t="shared" si="32"/>
        <v>0.3562947082770974</v>
      </c>
      <c r="AM95">
        <f t="shared" si="49"/>
        <v>1</v>
      </c>
      <c r="AO95">
        <f t="shared" si="34"/>
        <v>1.2469550628247803</v>
      </c>
      <c r="AP95">
        <f t="shared" si="35"/>
        <v>1.4109743798960703</v>
      </c>
      <c r="AQ95">
        <f t="shared" si="36"/>
        <v>0.93739989765914</v>
      </c>
      <c r="AS95">
        <f t="shared" si="37"/>
        <v>0.23201080596412754</v>
      </c>
      <c r="AT95">
        <f t="shared" si="38"/>
        <v>2.0859913188195494</v>
      </c>
      <c r="AU95">
        <f t="shared" si="39"/>
        <v>26.793536433847404</v>
      </c>
      <c r="AV95">
        <f t="shared" si="40"/>
        <v>-6.276853251745873</v>
      </c>
      <c r="AW95">
        <f t="shared" si="41"/>
        <v>86</v>
      </c>
      <c r="AX95">
        <f t="shared" si="42"/>
        <v>-3.3085791427855367</v>
      </c>
      <c r="AY95">
        <f t="shared" si="43"/>
        <v>26.74445298142757</v>
      </c>
      <c r="AZ95">
        <f t="shared" si="29"/>
        <v>-3.3085791427855367</v>
      </c>
      <c r="BA95">
        <f t="shared" si="28"/>
        <v>86</v>
      </c>
      <c r="BB95">
        <f t="shared" si="44"/>
      </c>
      <c r="BC95">
        <f t="shared" si="45"/>
      </c>
    </row>
    <row r="96" spans="33:55" ht="12.75">
      <c r="AG96">
        <f t="shared" si="46"/>
        <v>87</v>
      </c>
      <c r="AH96">
        <f t="shared" si="30"/>
        <v>1.5184364492350666</v>
      </c>
      <c r="AI96">
        <f t="shared" si="47"/>
        <v>1.9972590695091477</v>
      </c>
      <c r="AJ96" s="17">
        <f t="shared" si="31"/>
        <v>1766597.459401828</v>
      </c>
      <c r="AK96">
        <f t="shared" si="48"/>
        <v>1.4105481860981703</v>
      </c>
      <c r="AL96">
        <f t="shared" si="32"/>
        <v>0.3564605764273609</v>
      </c>
      <c r="AM96">
        <f t="shared" si="49"/>
        <v>1</v>
      </c>
      <c r="AO96">
        <f t="shared" si="34"/>
        <v>1.2482869184432173</v>
      </c>
      <c r="AP96">
        <f t="shared" si="35"/>
        <v>1.4105481860981703</v>
      </c>
      <c r="AQ96">
        <f t="shared" si="36"/>
        <v>0.9384011216467881</v>
      </c>
      <c r="AS96">
        <f t="shared" si="37"/>
        <v>0.23154489473714912</v>
      </c>
      <c r="AT96">
        <f t="shared" si="38"/>
        <v>1.178111807411116</v>
      </c>
      <c r="AU96">
        <f t="shared" si="39"/>
        <v>26.84247851575981</v>
      </c>
      <c r="AV96">
        <f t="shared" si="40"/>
        <v>-6.082285587831873</v>
      </c>
      <c r="AW96">
        <f t="shared" si="41"/>
        <v>87</v>
      </c>
      <c r="AX96">
        <f t="shared" si="42"/>
        <v>-3.419283286066621</v>
      </c>
      <c r="AY96">
        <f t="shared" si="43"/>
        <v>26.817809955332105</v>
      </c>
      <c r="AZ96">
        <f t="shared" si="29"/>
        <v>-3.419283286066621</v>
      </c>
      <c r="BA96">
        <f t="shared" si="28"/>
        <v>87</v>
      </c>
      <c r="BB96">
        <f t="shared" si="44"/>
      </c>
      <c r="BC96">
        <f t="shared" si="45"/>
      </c>
    </row>
    <row r="97" spans="33:55" ht="12.75">
      <c r="AG97">
        <f t="shared" si="46"/>
        <v>88</v>
      </c>
      <c r="AH97">
        <f t="shared" si="30"/>
        <v>1.53588974175501</v>
      </c>
      <c r="AI97">
        <f t="shared" si="47"/>
        <v>1.9987816540381915</v>
      </c>
      <c r="AJ97" s="17">
        <f t="shared" si="31"/>
        <v>1767944.2020461834</v>
      </c>
      <c r="AK97">
        <f t="shared" si="48"/>
        <v>1.4102436691923617</v>
      </c>
      <c r="AL97">
        <f t="shared" si="32"/>
        <v>0.35657908978006414</v>
      </c>
      <c r="AM97">
        <f t="shared" si="49"/>
        <v>1</v>
      </c>
      <c r="AO97">
        <f t="shared" si="34"/>
        <v>1.2492385337738696</v>
      </c>
      <c r="AP97">
        <f t="shared" si="35"/>
        <v>1.4102436691923617</v>
      </c>
      <c r="AQ97">
        <f t="shared" si="36"/>
        <v>0.939116499562287</v>
      </c>
      <c r="AS97">
        <f t="shared" si="37"/>
        <v>0.2312116949519761</v>
      </c>
      <c r="AT97">
        <f t="shared" si="38"/>
        <v>0.2674241036159928</v>
      </c>
      <c r="AU97">
        <f t="shared" si="39"/>
        <v>26.869725335140817</v>
      </c>
      <c r="AV97">
        <f t="shared" si="40"/>
        <v>-5.878436510429169</v>
      </c>
      <c r="AW97">
        <f t="shared" si="41"/>
        <v>88</v>
      </c>
      <c r="AX97">
        <f t="shared" si="42"/>
        <v>-3.525702376033351</v>
      </c>
      <c r="AY97">
        <f t="shared" si="43"/>
        <v>26.861426196247887</v>
      </c>
      <c r="AZ97">
        <f t="shared" si="29"/>
        <v>-3.525702376033351</v>
      </c>
      <c r="BA97">
        <f t="shared" si="28"/>
        <v>88</v>
      </c>
      <c r="BB97">
        <f t="shared" si="44"/>
      </c>
      <c r="BC97">
        <f t="shared" si="45"/>
      </c>
    </row>
    <row r="98" spans="33:55" ht="12.75">
      <c r="AG98">
        <f t="shared" si="46"/>
        <v>89</v>
      </c>
      <c r="AH98">
        <f t="shared" si="30"/>
        <v>1.5533430342749535</v>
      </c>
      <c r="AI98">
        <f t="shared" si="47"/>
        <v>1.9996953903127825</v>
      </c>
      <c r="AJ98" s="17">
        <f t="shared" si="31"/>
        <v>1768752.4117601353</v>
      </c>
      <c r="AK98">
        <f t="shared" si="48"/>
        <v>1.4100609219374434</v>
      </c>
      <c r="AL98">
        <f t="shared" si="32"/>
        <v>0.3566502122348919</v>
      </c>
      <c r="AM98">
        <f t="shared" si="49"/>
        <v>1</v>
      </c>
      <c r="AO98">
        <f t="shared" si="34"/>
        <v>1.249809618945489</v>
      </c>
      <c r="AP98">
        <f t="shared" si="35"/>
        <v>1.4100609219374434</v>
      </c>
      <c r="AQ98">
        <f t="shared" si="36"/>
        <v>0.9395458134945934</v>
      </c>
      <c r="AS98">
        <f t="shared" si="37"/>
        <v>0.23101161256122113</v>
      </c>
      <c r="AT98">
        <f t="shared" si="38"/>
        <v>-0.6443872596098985</v>
      </c>
      <c r="AU98">
        <f t="shared" si="39"/>
        <v>26.875221939724856</v>
      </c>
      <c r="AV98">
        <f t="shared" si="40"/>
        <v>-5.665759238565229</v>
      </c>
      <c r="AW98">
        <f t="shared" si="41"/>
        <v>89</v>
      </c>
      <c r="AX98">
        <f t="shared" si="42"/>
        <v>-3.6276754920228127</v>
      </c>
      <c r="AY98">
        <f t="shared" si="43"/>
        <v>26.875160421804527</v>
      </c>
      <c r="AZ98">
        <f t="shared" si="29"/>
        <v>-3.6276754920228127</v>
      </c>
      <c r="BA98">
        <f t="shared" si="28"/>
        <v>89</v>
      </c>
      <c r="BB98">
        <f t="shared" si="44"/>
      </c>
      <c r="BC98">
        <f t="shared" si="45"/>
      </c>
    </row>
    <row r="99" spans="33:55" ht="12.75">
      <c r="AG99">
        <f t="shared" si="46"/>
        <v>90</v>
      </c>
      <c r="AH99">
        <f t="shared" si="30"/>
        <v>1.5707963267948966</v>
      </c>
      <c r="AI99">
        <f t="shared" si="47"/>
        <v>2</v>
      </c>
      <c r="AJ99" s="17">
        <f t="shared" si="31"/>
        <v>1769021.8423551756</v>
      </c>
      <c r="AK99">
        <f t="shared" si="48"/>
        <v>1.41</v>
      </c>
      <c r="AL99">
        <f t="shared" si="32"/>
        <v>0.35667392212725546</v>
      </c>
      <c r="AM99">
        <f t="shared" si="49"/>
        <v>1</v>
      </c>
      <c r="AO99">
        <f t="shared" si="34"/>
        <v>1.25</v>
      </c>
      <c r="AP99">
        <f t="shared" si="35"/>
        <v>1.41</v>
      </c>
      <c r="AQ99">
        <f t="shared" si="36"/>
        <v>0.9396889326705248</v>
      </c>
      <c r="AS99">
        <f t="shared" si="37"/>
        <v>0.2309448913344571</v>
      </c>
      <c r="AT99">
        <f t="shared" si="38"/>
        <v>-1.5556349186104015</v>
      </c>
      <c r="AU99">
        <f t="shared" si="39"/>
        <v>26.858951060034872</v>
      </c>
      <c r="AV99">
        <f t="shared" si="40"/>
        <v>-5.444722215136419</v>
      </c>
      <c r="AW99">
        <f t="shared" si="41"/>
        <v>90</v>
      </c>
      <c r="AX99">
        <f t="shared" si="42"/>
        <v>-3.72505090230839</v>
      </c>
      <c r="AY99">
        <f t="shared" si="43"/>
        <v>26.858951060034872</v>
      </c>
      <c r="AZ99">
        <f t="shared" si="29"/>
        <v>-3.72505090230839</v>
      </c>
      <c r="BA99">
        <f t="shared" si="28"/>
        <v>90</v>
      </c>
      <c r="BB99">
        <f t="shared" si="44"/>
      </c>
      <c r="BC99">
        <f t="shared" si="45"/>
      </c>
    </row>
    <row r="100" spans="33:55" ht="12.75">
      <c r="AG100">
        <f t="shared" si="46"/>
        <v>91</v>
      </c>
      <c r="AH100">
        <f t="shared" si="30"/>
        <v>1.5882496193148399</v>
      </c>
      <c r="AI100">
        <f t="shared" si="47"/>
        <v>1.9996953903127825</v>
      </c>
      <c r="AJ100" s="17">
        <f t="shared" si="31"/>
        <v>1768752.4117601353</v>
      </c>
      <c r="AK100">
        <f t="shared" si="48"/>
        <v>1.4100609219374434</v>
      </c>
      <c r="AL100">
        <f t="shared" si="32"/>
        <v>0.3566502122348919</v>
      </c>
      <c r="AM100">
        <f t="shared" si="49"/>
        <v>1</v>
      </c>
      <c r="AO100">
        <f t="shared" si="34"/>
        <v>1.249809618945489</v>
      </c>
      <c r="AP100">
        <f t="shared" si="35"/>
        <v>1.4100609219374434</v>
      </c>
      <c r="AQ100">
        <f t="shared" si="36"/>
        <v>0.9395458134945934</v>
      </c>
      <c r="AS100">
        <f>-$T$14*(COS(AH100))^2+$AR$9*(SIN(AH100))^2</f>
        <v>0.2303628433365581</v>
      </c>
      <c r="AT100">
        <f>-($U$14/2)*(2*COS(2*AH100)*SIN(AH100/2)+SIN(2*AH100)*COS(AH100/2)/2)+2*AQ9*AP9*$N$29*SIN(AH100)*COS(AH100)/$J$9</f>
        <v>0.9975010211474977</v>
      </c>
      <c r="AU100">
        <f>-($U$14/2)*SIN(2*AH100)*SIN(AH100/2)+AQ100*AP100*$N$29*(SIN(AH100)^2)/$J$9</f>
        <v>26.872732731555026</v>
      </c>
      <c r="AV100">
        <f>($U$14*($F$9/12-$W$14)/(2*$K$9))*(2*COS(2*AH100)*SIN(AH100/2)/2+SIN(2*AH100)*COS(AH100/2)/2)+2*AP9*AQ9*$N$29*($F$9/12-$S$10)*SIN(AH100)*COS(AH100)/($J$9*$K$9)</f>
        <v>4.29051224013598</v>
      </c>
      <c r="AW100">
        <f t="shared" si="41"/>
        <v>91</v>
      </c>
      <c r="AX100">
        <f>($U$14*($F$9/12-$W$14)/(2*$K$9)*SIN(2*AH100)*SIN(AH100/2)+AP100*AQ100*$N$29*($F$9/12-$S$10)*(SIN(AH100))^2/($J$9*$K$9))</f>
        <v>-3.57830619665449</v>
      </c>
      <c r="AY100">
        <f t="shared" si="43"/>
        <v>26.864619498229047</v>
      </c>
      <c r="AZ100">
        <f t="shared" si="29"/>
        <v>-3.57830619665449</v>
      </c>
      <c r="BA100">
        <f t="shared" si="28"/>
        <v>91</v>
      </c>
      <c r="BB100">
        <f t="shared" si="44"/>
      </c>
      <c r="BC100">
        <f t="shared" si="45"/>
      </c>
    </row>
    <row r="101" spans="33:55" ht="12.75">
      <c r="AG101">
        <f t="shared" si="46"/>
        <v>92</v>
      </c>
      <c r="AH101">
        <f t="shared" si="30"/>
        <v>1.605702911834783</v>
      </c>
      <c r="AI101">
        <f t="shared" si="47"/>
        <v>1.9987816540381915</v>
      </c>
      <c r="AJ101" s="17">
        <f t="shared" si="31"/>
        <v>1767944.2020461834</v>
      </c>
      <c r="AK101">
        <f t="shared" si="48"/>
        <v>1.4102436691923617</v>
      </c>
      <c r="AL101">
        <f t="shared" si="32"/>
        <v>0.35657908978006414</v>
      </c>
      <c r="AM101">
        <f t="shared" si="49"/>
        <v>1</v>
      </c>
      <c r="AO101">
        <f t="shared" si="34"/>
        <v>1.2492385337738696</v>
      </c>
      <c r="AP101">
        <f t="shared" si="35"/>
        <v>1.4102436691923617</v>
      </c>
      <c r="AQ101">
        <f t="shared" si="36"/>
        <v>0.939116499562287</v>
      </c>
      <c r="AS101">
        <f aca="true" t="shared" si="50" ref="AS101:AS164">-$T$14*(COS(AH101))^2+$AR$9*(SIN(AH101))^2</f>
        <v>0.22861740847868894</v>
      </c>
      <c r="AT101">
        <f aca="true" t="shared" si="51" ref="AT101:AT164">-($U$14/2)*(2*COS(2*AH101)*SIN(AH101/2)+SIN(2*AH101)*COS(AH101/2)/2)+2*AQ10*AP10*$N$29*SIN(AH101)*COS(AH101)/$J$9</f>
        <v>0.5769905718957786</v>
      </c>
      <c r="AU101">
        <f aca="true" t="shared" si="52" ref="AU101:AU164">-($U$14/2)*SIN(2*AH101)*SIN(AH101/2)+AQ101*AP101*$N$29*(SIN(AH101)^2)/$J$9</f>
        <v>26.864707474351274</v>
      </c>
      <c r="AV101">
        <f aca="true" t="shared" si="53" ref="AV101:AV164">($U$14*($F$9/12-$W$14)/(2*$K$9))*(2*COS(2*AH101)*SIN(AH101/2)/2+SIN(2*AH101)*COS(AH101/2)/2)+2*AP10*AQ10*$N$29*($F$9/12-$S$10)*SIN(AH101)*COS(AH101)/($J$9*$K$9)</f>
        <v>4.449641197278204</v>
      </c>
      <c r="AW101">
        <f t="shared" si="41"/>
        <v>92</v>
      </c>
      <c r="AX101">
        <f>($U$14*($F$9/12-$W$14)/(2*$K$9)*SIN(2*AH101)*SIN(AH101/2)+AP101*AQ101*$N$29*($F$9/12-$S$10)*(SIN(AH101))^2/($J$9*$K$9))</f>
        <v>-3.4261814703740896</v>
      </c>
      <c r="AY101">
        <f t="shared" si="43"/>
        <v>26.840363587924667</v>
      </c>
      <c r="AZ101">
        <f t="shared" si="29"/>
        <v>-3.4261814703740896</v>
      </c>
      <c r="BA101">
        <f t="shared" si="28"/>
        <v>92</v>
      </c>
      <c r="BB101">
        <f t="shared" si="44"/>
      </c>
      <c r="BC101">
        <f t="shared" si="45"/>
      </c>
    </row>
    <row r="102" spans="33:55" ht="12.75">
      <c r="AG102">
        <f t="shared" si="46"/>
        <v>93</v>
      </c>
      <c r="AH102">
        <f t="shared" si="30"/>
        <v>1.6231562043547263</v>
      </c>
      <c r="AI102">
        <f t="shared" si="47"/>
        <v>1.9972590695091477</v>
      </c>
      <c r="AJ102" s="17">
        <f t="shared" si="31"/>
        <v>1766597.459401828</v>
      </c>
      <c r="AK102">
        <f t="shared" si="48"/>
        <v>1.4105481860981703</v>
      </c>
      <c r="AL102">
        <f t="shared" si="32"/>
        <v>0.3564605764273609</v>
      </c>
      <c r="AM102">
        <f t="shared" si="49"/>
        <v>1</v>
      </c>
      <c r="AO102">
        <f t="shared" si="34"/>
        <v>1.2482869184432173</v>
      </c>
      <c r="AP102">
        <f t="shared" si="35"/>
        <v>1.4105481860981703</v>
      </c>
      <c r="AQ102">
        <f t="shared" si="36"/>
        <v>0.9384011216467881</v>
      </c>
      <c r="AS102">
        <f t="shared" si="50"/>
        <v>0.22571071330436024</v>
      </c>
      <c r="AT102">
        <f t="shared" si="51"/>
        <v>0.15316730328187633</v>
      </c>
      <c r="AU102">
        <f t="shared" si="52"/>
        <v>26.834896288930246</v>
      </c>
      <c r="AV102">
        <f t="shared" si="53"/>
        <v>4.601880668429553</v>
      </c>
      <c r="AW102">
        <f t="shared" si="41"/>
        <v>93</v>
      </c>
      <c r="AX102">
        <f aca="true" t="shared" si="54" ref="AX102:AX165">($U$14*($F$9/12-$W$14)/(2*$K$9)*SIN(2*AH102)*SIN(AH102/2)+AP102*AQ102*$N$29*($F$9/12-$S$10)*(SIN(AH102))^2/($J$9*$K$9))</f>
        <v>-3.268902453946908</v>
      </c>
      <c r="AY102">
        <f t="shared" si="43"/>
        <v>26.786307210186592</v>
      </c>
      <c r="AZ102">
        <f t="shared" si="29"/>
        <v>-3.268902453946908</v>
      </c>
      <c r="BA102">
        <f t="shared" si="28"/>
        <v>93</v>
      </c>
      <c r="BB102">
        <f t="shared" si="44"/>
      </c>
      <c r="BC102">
        <f t="shared" si="45"/>
      </c>
    </row>
    <row r="103" spans="33:55" ht="12.75">
      <c r="AG103">
        <f t="shared" si="46"/>
        <v>94</v>
      </c>
      <c r="AH103">
        <f t="shared" si="30"/>
        <v>1.6406094968746698</v>
      </c>
      <c r="AI103">
        <f t="shared" si="47"/>
        <v>1.9951281005196484</v>
      </c>
      <c r="AJ103" s="17">
        <f t="shared" si="31"/>
        <v>1764712.5940579253</v>
      </c>
      <c r="AK103">
        <f t="shared" si="48"/>
        <v>1.4109743798960703</v>
      </c>
      <c r="AL103">
        <f t="shared" si="32"/>
        <v>0.3562947082770974</v>
      </c>
      <c r="AM103">
        <f t="shared" si="49"/>
        <v>1</v>
      </c>
      <c r="AO103">
        <f t="shared" si="34"/>
        <v>1.2469550628247803</v>
      </c>
      <c r="AP103">
        <f t="shared" si="35"/>
        <v>1.4109743798960703</v>
      </c>
      <c r="AQ103">
        <f t="shared" si="36"/>
        <v>0.93739989765914</v>
      </c>
      <c r="AS103">
        <f t="shared" si="50"/>
        <v>0.2216462991738999</v>
      </c>
      <c r="AT103">
        <f t="shared" si="51"/>
        <v>-0.27416341414478507</v>
      </c>
      <c r="AU103">
        <f t="shared" si="52"/>
        <v>26.78335795759211</v>
      </c>
      <c r="AV103">
        <f t="shared" si="53"/>
        <v>4.747042279652478</v>
      </c>
      <c r="AW103">
        <f t="shared" si="41"/>
        <v>94</v>
      </c>
      <c r="AX103">
        <f t="shared" si="54"/>
        <v>-3.1067060303888288</v>
      </c>
      <c r="AY103">
        <f t="shared" si="43"/>
        <v>26.70265377948547</v>
      </c>
      <c r="AZ103">
        <f t="shared" si="29"/>
        <v>-3.1067060303888288</v>
      </c>
      <c r="BA103">
        <f t="shared" si="28"/>
        <v>94</v>
      </c>
      <c r="BB103">
        <f t="shared" si="44"/>
      </c>
      <c r="BC103">
        <f t="shared" si="45"/>
      </c>
    </row>
    <row r="104" spans="33:55" ht="12.75">
      <c r="AG104">
        <f t="shared" si="46"/>
        <v>95</v>
      </c>
      <c r="AH104">
        <f t="shared" si="30"/>
        <v>1.6580627893946132</v>
      </c>
      <c r="AI104">
        <f t="shared" si="47"/>
        <v>1.992389396183491</v>
      </c>
      <c r="AJ104" s="17">
        <f t="shared" si="31"/>
        <v>1762290.1801627176</v>
      </c>
      <c r="AK104">
        <f t="shared" si="48"/>
        <v>1.4115221207633017</v>
      </c>
      <c r="AL104">
        <f t="shared" si="32"/>
        <v>0.3560815358543192</v>
      </c>
      <c r="AM104">
        <f t="shared" si="49"/>
        <v>1</v>
      </c>
      <c r="AO104">
        <f t="shared" si="34"/>
        <v>1.2452433726146819</v>
      </c>
      <c r="AP104">
        <f t="shared" si="35"/>
        <v>1.4115221207633017</v>
      </c>
      <c r="AQ104">
        <f t="shared" si="36"/>
        <v>0.936113132581868</v>
      </c>
      <c r="AS104">
        <f t="shared" si="50"/>
        <v>0.21642911794985092</v>
      </c>
      <c r="AT104">
        <f t="shared" si="51"/>
        <v>-0.7014058479498595</v>
      </c>
      <c r="AU104">
        <f t="shared" si="52"/>
        <v>26.710188956993974</v>
      </c>
      <c r="AV104">
        <f t="shared" si="53"/>
        <v>4.884425526065306</v>
      </c>
      <c r="AW104">
        <f t="shared" si="41"/>
        <v>95</v>
      </c>
      <c r="AX104">
        <f t="shared" si="54"/>
        <v>-2.9398398307560774</v>
      </c>
      <c r="AY104">
        <f t="shared" si="43"/>
        <v>26.589685583458948</v>
      </c>
      <c r="AZ104">
        <f t="shared" si="29"/>
        <v>-2.9398398307560774</v>
      </c>
      <c r="BA104">
        <f t="shared" si="28"/>
        <v>95</v>
      </c>
      <c r="BB104">
        <f t="shared" si="44"/>
      </c>
      <c r="BC104">
        <f t="shared" si="45"/>
      </c>
    </row>
    <row r="105" spans="33:55" ht="12.75">
      <c r="AG105">
        <f t="shared" si="46"/>
        <v>96</v>
      </c>
      <c r="AH105">
        <f t="shared" si="30"/>
        <v>1.6755160819145563</v>
      </c>
      <c r="AI105">
        <f t="shared" si="47"/>
        <v>1.9890437907365468</v>
      </c>
      <c r="AJ105" s="17">
        <f t="shared" si="31"/>
        <v>1759330.9556069442</v>
      </c>
      <c r="AK105">
        <f t="shared" si="48"/>
        <v>1.4121912418526905</v>
      </c>
      <c r="AL105">
        <f t="shared" si="32"/>
        <v>0.3558211240934111</v>
      </c>
      <c r="AM105">
        <f t="shared" si="49"/>
        <v>1</v>
      </c>
      <c r="AO105">
        <f t="shared" si="34"/>
        <v>1.2431523692103417</v>
      </c>
      <c r="AP105">
        <f t="shared" si="35"/>
        <v>1.4121912418526905</v>
      </c>
      <c r="AQ105">
        <f t="shared" si="36"/>
        <v>0.9345412183760801</v>
      </c>
      <c r="AS105">
        <f t="shared" si="50"/>
        <v>0.2100655259638897</v>
      </c>
      <c r="AT105">
        <f t="shared" si="51"/>
        <v>-1.1188752031740934</v>
      </c>
      <c r="AU105">
        <f t="shared" si="52"/>
        <v>26.615523311235112</v>
      </c>
      <c r="AV105">
        <f t="shared" si="53"/>
        <v>5.012499376928117</v>
      </c>
      <c r="AW105">
        <f t="shared" si="41"/>
        <v>96</v>
      </c>
      <c r="AX105">
        <f t="shared" si="54"/>
        <v>-2.7685618095931073</v>
      </c>
      <c r="AY105">
        <f t="shared" si="43"/>
        <v>26.44776286309349</v>
      </c>
      <c r="AZ105">
        <f t="shared" si="29"/>
        <v>-2.7685618095931073</v>
      </c>
      <c r="BA105">
        <f t="shared" si="28"/>
        <v>96</v>
      </c>
      <c r="BB105">
        <f t="shared" si="44"/>
      </c>
      <c r="BC105">
        <f t="shared" si="45"/>
      </c>
    </row>
    <row r="106" spans="33:55" ht="12.75">
      <c r="AG106">
        <f t="shared" si="46"/>
        <v>97</v>
      </c>
      <c r="AH106">
        <f t="shared" si="30"/>
        <v>1.6929693744344996</v>
      </c>
      <c r="AI106">
        <f t="shared" si="47"/>
        <v>1.9850923032826442</v>
      </c>
      <c r="AJ106" s="17">
        <f t="shared" si="31"/>
        <v>1755835.821799071</v>
      </c>
      <c r="AK106">
        <f t="shared" si="48"/>
        <v>1.412981539343471</v>
      </c>
      <c r="AL106">
        <f t="shared" si="32"/>
        <v>0.35551355231831827</v>
      </c>
      <c r="AM106">
        <f t="shared" si="49"/>
        <v>1</v>
      </c>
      <c r="AO106">
        <f t="shared" si="34"/>
        <v>1.2406826895516525</v>
      </c>
      <c r="AP106">
        <f t="shared" si="35"/>
        <v>1.412981539343471</v>
      </c>
      <c r="AQ106">
        <f t="shared" si="36"/>
        <v>0.9326846338620707</v>
      </c>
      <c r="AS106">
        <f t="shared" si="50"/>
        <v>0.20256327627261475</v>
      </c>
      <c r="AT106">
        <f t="shared" si="51"/>
        <v>-1.48283220220569</v>
      </c>
      <c r="AU106">
        <f t="shared" si="52"/>
        <v>26.499532385144835</v>
      </c>
      <c r="AV106">
        <f t="shared" si="53"/>
        <v>5.125024153652</v>
      </c>
      <c r="AW106">
        <f t="shared" si="41"/>
        <v>97</v>
      </c>
      <c r="AX106">
        <f t="shared" si="54"/>
        <v>-2.5931398010207065</v>
      </c>
      <c r="AY106">
        <f t="shared" si="43"/>
        <v>26.277322635692755</v>
      </c>
      <c r="AZ106">
        <f t="shared" si="29"/>
        <v>-2.5931398010207065</v>
      </c>
      <c r="BA106">
        <f t="shared" si="28"/>
        <v>97</v>
      </c>
      <c r="BB106">
        <f t="shared" si="44"/>
      </c>
      <c r="BC106">
        <f t="shared" si="45"/>
      </c>
    </row>
    <row r="107" spans="33:55" ht="12.75">
      <c r="AG107">
        <f t="shared" si="46"/>
        <v>98</v>
      </c>
      <c r="AH107">
        <f t="shared" si="30"/>
        <v>1.710422666954443</v>
      </c>
      <c r="AI107">
        <f t="shared" si="47"/>
        <v>1.9805361374831407</v>
      </c>
      <c r="AJ107" s="17">
        <f t="shared" si="31"/>
        <v>1751805.8433907146</v>
      </c>
      <c r="AK107">
        <f t="shared" si="48"/>
        <v>1.4138927725033719</v>
      </c>
      <c r="AL107">
        <f t="shared" si="32"/>
        <v>0.3551589142183829</v>
      </c>
      <c r="AM107">
        <f t="shared" si="49"/>
        <v>1</v>
      </c>
      <c r="AO107">
        <f t="shared" si="34"/>
        <v>1.237835085926963</v>
      </c>
      <c r="AP107">
        <f t="shared" si="35"/>
        <v>1.4138927725033719</v>
      </c>
      <c r="AQ107">
        <f t="shared" si="36"/>
        <v>0.930543944573468</v>
      </c>
      <c r="AS107">
        <f t="shared" si="50"/>
        <v>0.19393150921164196</v>
      </c>
      <c r="AT107">
        <f t="shared" si="51"/>
        <v>-1.791695806062292</v>
      </c>
      <c r="AU107">
        <f t="shared" si="52"/>
        <v>26.3624246174027</v>
      </c>
      <c r="AV107">
        <f t="shared" si="53"/>
        <v>5.221621781458247</v>
      </c>
      <c r="AW107">
        <f t="shared" si="41"/>
        <v>98</v>
      </c>
      <c r="AX107">
        <f t="shared" si="54"/>
        <v>-2.4138510561757185</v>
      </c>
      <c r="AY107">
        <f t="shared" si="43"/>
        <v>26.078877263709753</v>
      </c>
      <c r="AZ107">
        <f t="shared" si="29"/>
        <v>-2.4138510561757185</v>
      </c>
      <c r="BA107">
        <f t="shared" si="28"/>
        <v>98</v>
      </c>
      <c r="BB107">
        <f t="shared" si="44"/>
      </c>
      <c r="BC107">
        <f t="shared" si="45"/>
      </c>
    </row>
    <row r="108" spans="33:55" ht="12.75">
      <c r="AG108">
        <f t="shared" si="46"/>
        <v>99</v>
      </c>
      <c r="AH108">
        <f t="shared" si="30"/>
        <v>1.7278759594743864</v>
      </c>
      <c r="AI108">
        <f t="shared" si="47"/>
        <v>1.9753766811902753</v>
      </c>
      <c r="AJ108" s="17">
        <f t="shared" si="31"/>
        <v>1747242.2479523367</v>
      </c>
      <c r="AK108">
        <f t="shared" si="48"/>
        <v>1.4149246637619448</v>
      </c>
      <c r="AL108">
        <f t="shared" si="32"/>
        <v>0.35475731781980563</v>
      </c>
      <c r="AM108">
        <f t="shared" si="49"/>
        <v>1</v>
      </c>
      <c r="AO108">
        <f t="shared" si="34"/>
        <v>1.234610425743922</v>
      </c>
      <c r="AP108">
        <f t="shared" si="35"/>
        <v>1.4149246637619448</v>
      </c>
      <c r="AQ108">
        <f t="shared" si="36"/>
        <v>0.9281198025849666</v>
      </c>
      <c r="AS108">
        <f t="shared" si="50"/>
        <v>0.18418074125951317</v>
      </c>
      <c r="AT108">
        <f t="shared" si="51"/>
        <v>-2.0086726811014644</v>
      </c>
      <c r="AU108">
        <f t="shared" si="52"/>
        <v>26.2044451930743</v>
      </c>
      <c r="AV108">
        <f t="shared" si="53"/>
        <v>5.297045649319767</v>
      </c>
      <c r="AW108">
        <f t="shared" si="41"/>
        <v>99</v>
      </c>
      <c r="AX108">
        <f t="shared" si="54"/>
        <v>-2.230981762727837</v>
      </c>
      <c r="AY108">
        <f t="shared" si="43"/>
        <v>25.85301277323414</v>
      </c>
      <c r="AZ108">
        <f t="shared" si="29"/>
        <v>-2.230981762727837</v>
      </c>
      <c r="BA108">
        <f t="shared" si="28"/>
        <v>99</v>
      </c>
      <c r="BB108">
        <f t="shared" si="44"/>
      </c>
      <c r="BC108">
        <f t="shared" si="45"/>
      </c>
    </row>
    <row r="109" spans="33:55" ht="12.75">
      <c r="AG109">
        <f t="shared" si="46"/>
        <v>100</v>
      </c>
      <c r="AH109">
        <f t="shared" si="30"/>
        <v>1.7453292519943295</v>
      </c>
      <c r="AI109">
        <f t="shared" si="47"/>
        <v>1.969615506024416</v>
      </c>
      <c r="AJ109" s="17">
        <f t="shared" si="31"/>
        <v>1742146.425599317</v>
      </c>
      <c r="AK109">
        <f t="shared" si="48"/>
        <v>1.4160768987951167</v>
      </c>
      <c r="AL109">
        <f t="shared" si="32"/>
        <v>0.3543088854527399</v>
      </c>
      <c r="AM109">
        <f t="shared" si="49"/>
        <v>1</v>
      </c>
      <c r="AO109">
        <f t="shared" si="34"/>
        <v>1.23100969126526</v>
      </c>
      <c r="AP109">
        <f t="shared" si="35"/>
        <v>1.4160768987951167</v>
      </c>
      <c r="AQ109">
        <f t="shared" si="36"/>
        <v>0.9254129463136994</v>
      </c>
      <c r="AS109">
        <f t="shared" si="50"/>
        <v>0.17332285222498797</v>
      </c>
      <c r="AT109">
        <f t="shared" si="51"/>
        <v>-2.1868715162922365</v>
      </c>
      <c r="AU109">
        <f t="shared" si="52"/>
        <v>26.02587565510797</v>
      </c>
      <c r="AV109">
        <f t="shared" si="53"/>
        <v>5.358532937401633</v>
      </c>
      <c r="AW109">
        <f t="shared" si="41"/>
        <v>100</v>
      </c>
      <c r="AX109">
        <f t="shared" si="54"/>
        <v>-2.044826547212821</v>
      </c>
      <c r="AY109">
        <f t="shared" si="43"/>
        <v>25.600386926645104</v>
      </c>
      <c r="AZ109">
        <f t="shared" si="29"/>
        <v>-2.044826547212821</v>
      </c>
      <c r="BA109">
        <f t="shared" si="28"/>
        <v>100</v>
      </c>
      <c r="BB109">
        <f t="shared" si="44"/>
      </c>
      <c r="BC109">
        <f t="shared" si="45"/>
      </c>
    </row>
    <row r="110" spans="33:55" ht="12.75">
      <c r="AG110">
        <f t="shared" si="46"/>
        <v>101</v>
      </c>
      <c r="AH110">
        <f t="shared" si="30"/>
        <v>1.7627825445142729</v>
      </c>
      <c r="AI110">
        <f t="shared" si="47"/>
        <v>1.963254366895328</v>
      </c>
      <c r="AJ110" s="17">
        <f t="shared" si="31"/>
        <v>1736519.9285685085</v>
      </c>
      <c r="AK110">
        <f t="shared" si="48"/>
        <v>1.4173491266209344</v>
      </c>
      <c r="AL110">
        <f t="shared" si="32"/>
        <v>0.35381375371402873</v>
      </c>
      <c r="AM110">
        <f>IF(AI110&gt;0.45,1,AL110)</f>
        <v>1</v>
      </c>
      <c r="AO110">
        <f t="shared" si="34"/>
        <v>1.22703397930958</v>
      </c>
      <c r="AP110">
        <f t="shared" si="35"/>
        <v>1.4173491266209344</v>
      </c>
      <c r="AQ110">
        <f t="shared" si="36"/>
        <v>0.9224242002943087</v>
      </c>
      <c r="AS110">
        <f t="shared" si="50"/>
        <v>0.16137107077332485</v>
      </c>
      <c r="AT110">
        <f t="shared" si="51"/>
        <v>-2.278467735740489</v>
      </c>
      <c r="AU110">
        <f t="shared" si="52"/>
        <v>25.827033454306413</v>
      </c>
      <c r="AV110">
        <f t="shared" si="53"/>
        <v>5.399338065325764</v>
      </c>
      <c r="AW110">
        <f t="shared" si="41"/>
        <v>101</v>
      </c>
      <c r="AX110">
        <f t="shared" si="54"/>
        <v>-1.8556879609345927</v>
      </c>
      <c r="AY110">
        <f t="shared" si="43"/>
        <v>25.3217270546623</v>
      </c>
      <c r="AZ110">
        <f t="shared" si="29"/>
        <v>-1.8556879609345927</v>
      </c>
      <c r="BA110">
        <f t="shared" si="28"/>
        <v>101</v>
      </c>
      <c r="BB110">
        <f t="shared" si="44"/>
      </c>
      <c r="BC110">
        <f t="shared" si="45"/>
      </c>
    </row>
    <row r="111" spans="33:55" ht="12.75">
      <c r="AG111">
        <f t="shared" si="46"/>
        <v>102</v>
      </c>
      <c r="AH111">
        <f t="shared" si="30"/>
        <v>1.780235837034216</v>
      </c>
      <c r="AI111">
        <f t="shared" si="47"/>
        <v>1.9562952014676114</v>
      </c>
      <c r="AJ111" s="17">
        <f t="shared" si="31"/>
        <v>1730364.4707454117</v>
      </c>
      <c r="AK111">
        <f t="shared" si="48"/>
        <v>1.4187409597064777</v>
      </c>
      <c r="AL111">
        <f t="shared" si="32"/>
        <v>0.35327207342559624</v>
      </c>
      <c r="AM111">
        <f aca="true" t="shared" si="55" ref="AM111:AM137">IF(AI111&gt;0.45,1,AL111)</f>
        <v>1</v>
      </c>
      <c r="AO111">
        <f t="shared" si="34"/>
        <v>1.2226845009172571</v>
      </c>
      <c r="AP111">
        <f t="shared" si="35"/>
        <v>1.4187409597064777</v>
      </c>
      <c r="AQ111">
        <f t="shared" si="36"/>
        <v>0.9191544749277845</v>
      </c>
      <c r="AS111">
        <f t="shared" si="50"/>
        <v>0.14833995830919217</v>
      </c>
      <c r="AT111">
        <f t="shared" si="51"/>
        <v>-2.1230577341694206</v>
      </c>
      <c r="AU111">
        <f t="shared" si="52"/>
        <v>25.608271437267</v>
      </c>
      <c r="AV111">
        <f t="shared" si="53"/>
        <v>5.3971177925764415</v>
      </c>
      <c r="AW111">
        <f t="shared" si="41"/>
        <v>102</v>
      </c>
      <c r="AX111">
        <f t="shared" si="54"/>
        <v>-1.6638759502020166</v>
      </c>
      <c r="AY111">
        <f t="shared" si="43"/>
        <v>25.017827653754864</v>
      </c>
      <c r="AZ111">
        <f t="shared" si="29"/>
        <v>-1.6638759502020166</v>
      </c>
      <c r="BA111">
        <f t="shared" si="28"/>
        <v>102</v>
      </c>
      <c r="BB111">
        <f t="shared" si="44"/>
      </c>
      <c r="BC111">
        <f t="shared" si="45"/>
      </c>
    </row>
    <row r="112" spans="33:55" ht="12.75">
      <c r="AG112">
        <f t="shared" si="46"/>
        <v>103</v>
      </c>
      <c r="AH112">
        <f t="shared" si="30"/>
        <v>1.7976891295541593</v>
      </c>
      <c r="AI112">
        <f t="shared" si="47"/>
        <v>1.9487401295704705</v>
      </c>
      <c r="AJ112" s="17">
        <f t="shared" si="31"/>
        <v>1723681.9271421088</v>
      </c>
      <c r="AK112">
        <f t="shared" si="48"/>
        <v>1.4202519740859059</v>
      </c>
      <c r="AL112">
        <f t="shared" si="32"/>
        <v>0.3526840095885056</v>
      </c>
      <c r="AM112">
        <f t="shared" si="55"/>
        <v>1</v>
      </c>
      <c r="AO112">
        <f t="shared" si="34"/>
        <v>1.217962580981544</v>
      </c>
      <c r="AP112">
        <f t="shared" si="35"/>
        <v>1.4202519740859059</v>
      </c>
      <c r="AQ112">
        <f t="shared" si="36"/>
        <v>0.9156047662041477</v>
      </c>
      <c r="AS112">
        <f t="shared" si="50"/>
        <v>0.13424539123583804</v>
      </c>
      <c r="AT112">
        <f t="shared" si="51"/>
        <v>-1.9025840618001175</v>
      </c>
      <c r="AU112">
        <f t="shared" si="52"/>
        <v>25.369977271772957</v>
      </c>
      <c r="AV112">
        <f t="shared" si="53"/>
        <v>5.377024718485326</v>
      </c>
      <c r="AW112">
        <f t="shared" si="41"/>
        <v>103</v>
      </c>
      <c r="AX112">
        <f t="shared" si="54"/>
        <v>-1.4697073116788562</v>
      </c>
      <c r="AY112">
        <f t="shared" si="43"/>
        <v>24.689547755598053</v>
      </c>
      <c r="AZ112">
        <f t="shared" si="29"/>
        <v>-1.4697073116788562</v>
      </c>
      <c r="BA112">
        <f t="shared" si="28"/>
        <v>103</v>
      </c>
      <c r="BB112">
        <f t="shared" si="44"/>
      </c>
      <c r="BC112">
        <f t="shared" si="45"/>
      </c>
    </row>
    <row r="113" spans="33:55" ht="12.75">
      <c r="AG113">
        <f t="shared" si="46"/>
        <v>104</v>
      </c>
      <c r="AH113">
        <f t="shared" si="30"/>
        <v>1.8151424220741028</v>
      </c>
      <c r="AI113">
        <f t="shared" si="47"/>
        <v>1.940591452551993</v>
      </c>
      <c r="AJ113" s="17">
        <f t="shared" si="31"/>
        <v>1716474.3333261164</v>
      </c>
      <c r="AK113">
        <f t="shared" si="48"/>
        <v>1.4218817094896012</v>
      </c>
      <c r="AL113">
        <f t="shared" si="32"/>
        <v>0.3520497413326983</v>
      </c>
      <c r="AM113">
        <f t="shared" si="55"/>
        <v>1</v>
      </c>
      <c r="AO113">
        <f t="shared" si="34"/>
        <v>1.2128696578449956</v>
      </c>
      <c r="AP113">
        <f t="shared" si="35"/>
        <v>1.4218817094896012</v>
      </c>
      <c r="AQ113">
        <f t="shared" si="36"/>
        <v>0.9117761553990628</v>
      </c>
      <c r="AS113">
        <f t="shared" si="50"/>
        <v>0.1191045416121398</v>
      </c>
      <c r="AT113">
        <f t="shared" si="51"/>
        <v>-1.6083956954190448</v>
      </c>
      <c r="AU113">
        <f t="shared" si="52"/>
        <v>25.11257280911863</v>
      </c>
      <c r="AV113">
        <f t="shared" si="53"/>
        <v>5.33779439315761</v>
      </c>
      <c r="AW113">
        <f t="shared" si="41"/>
        <v>104</v>
      </c>
      <c r="AX113">
        <f t="shared" si="54"/>
        <v>-1.2735051336385</v>
      </c>
      <c r="AY113">
        <f t="shared" si="43"/>
        <v>24.337808076001263</v>
      </c>
      <c r="AZ113">
        <f t="shared" si="29"/>
        <v>-1.2735051336385</v>
      </c>
      <c r="BA113">
        <f t="shared" si="28"/>
        <v>104</v>
      </c>
      <c r="BB113">
        <f t="shared" si="44"/>
      </c>
      <c r="BC113">
        <f t="shared" si="45"/>
      </c>
    </row>
    <row r="114" spans="33:55" ht="12.75">
      <c r="AG114">
        <f t="shared" si="46"/>
        <v>105</v>
      </c>
      <c r="AH114">
        <f t="shared" si="30"/>
        <v>1.8325957145940461</v>
      </c>
      <c r="AI114">
        <f t="shared" si="47"/>
        <v>1.9318516525781366</v>
      </c>
      <c r="AJ114" s="17">
        <f t="shared" si="31"/>
        <v>1708743.884800333</v>
      </c>
      <c r="AK114">
        <f t="shared" si="48"/>
        <v>1.4236296694843726</v>
      </c>
      <c r="AL114">
        <f t="shared" si="32"/>
        <v>0.35136946186242934</v>
      </c>
      <c r="AM114">
        <f t="shared" si="55"/>
        <v>1</v>
      </c>
      <c r="AO114">
        <f t="shared" si="34"/>
        <v>1.2074072828613354</v>
      </c>
      <c r="AP114">
        <f t="shared" si="35"/>
        <v>1.4236296694843726</v>
      </c>
      <c r="AQ114">
        <f t="shared" si="36"/>
        <v>0.9076698087444692</v>
      </c>
      <c r="AS114">
        <f t="shared" si="50"/>
        <v>0.1029358562310952</v>
      </c>
      <c r="AT114">
        <f t="shared" si="51"/>
        <v>-6.215367459720348</v>
      </c>
      <c r="AU114">
        <f t="shared" si="52"/>
        <v>24.836513382864155</v>
      </c>
      <c r="AV114">
        <f t="shared" si="53"/>
        <v>5.969340814920114</v>
      </c>
      <c r="AW114">
        <f t="shared" si="41"/>
        <v>105</v>
      </c>
      <c r="AX114">
        <f t="shared" si="54"/>
        <v>-1.075598223927877</v>
      </c>
      <c r="AY114">
        <f t="shared" si="43"/>
        <v>23.96358795146602</v>
      </c>
      <c r="AZ114">
        <f t="shared" si="29"/>
        <v>-1.075598223927877</v>
      </c>
      <c r="BA114">
        <f t="shared" si="28"/>
        <v>105</v>
      </c>
      <c r="BB114">
        <f t="shared" si="44"/>
      </c>
      <c r="BC114">
        <f t="shared" si="45"/>
      </c>
    </row>
    <row r="115" spans="33:55" ht="12.75">
      <c r="AG115">
        <f t="shared" si="46"/>
        <v>106</v>
      </c>
      <c r="AH115">
        <f t="shared" si="30"/>
        <v>1.8500490071139892</v>
      </c>
      <c r="AI115">
        <f t="shared" si="47"/>
        <v>1.9225233918766378</v>
      </c>
      <c r="AJ115" s="17">
        <f t="shared" si="31"/>
        <v>1700492.9363342656</v>
      </c>
      <c r="AK115">
        <f t="shared" si="48"/>
        <v>1.4254953216246724</v>
      </c>
      <c r="AL115">
        <f t="shared" si="32"/>
        <v>0.3506433783974154</v>
      </c>
      <c r="AM115">
        <f t="shared" si="55"/>
        <v>1</v>
      </c>
      <c r="AO115">
        <f t="shared" si="34"/>
        <v>1.2015771199228986</v>
      </c>
      <c r="AP115">
        <f t="shared" si="35"/>
        <v>1.4254953216246724</v>
      </c>
      <c r="AQ115">
        <f t="shared" si="36"/>
        <v>0.9032869770733374</v>
      </c>
      <c r="AS115">
        <f t="shared" si="50"/>
        <v>0.08575903414524602</v>
      </c>
      <c r="AT115">
        <f t="shared" si="51"/>
        <v>-7.069784637184426</v>
      </c>
      <c r="AU115">
        <f t="shared" si="52"/>
        <v>24.542287043540817</v>
      </c>
      <c r="AV115">
        <f t="shared" si="53"/>
        <v>6.071454063984799</v>
      </c>
      <c r="AW115">
        <f t="shared" si="41"/>
        <v>106</v>
      </c>
      <c r="AX115">
        <f t="shared" si="54"/>
        <v>-0.8763205254581328</v>
      </c>
      <c r="AY115">
        <f t="shared" si="43"/>
        <v>23.567922072269862</v>
      </c>
      <c r="AZ115">
        <f t="shared" si="29"/>
        <v>-0.8763205254581328</v>
      </c>
      <c r="BA115">
        <f t="shared" si="28"/>
        <v>106</v>
      </c>
      <c r="BB115">
        <f t="shared" si="44"/>
      </c>
      <c r="BC115">
        <f t="shared" si="45"/>
      </c>
    </row>
    <row r="116" spans="33:55" ht="12.75">
      <c r="AG116">
        <f t="shared" si="46"/>
        <v>107</v>
      </c>
      <c r="AH116">
        <f t="shared" si="30"/>
        <v>1.8675022996339325</v>
      </c>
      <c r="AI116">
        <f t="shared" si="47"/>
        <v>1.912609511926071</v>
      </c>
      <c r="AJ116" s="17">
        <f t="shared" si="31"/>
        <v>1691724.0012467457</v>
      </c>
      <c r="AK116">
        <f t="shared" si="48"/>
        <v>1.4274780976147856</v>
      </c>
      <c r="AL116">
        <f t="shared" si="32"/>
        <v>0.34987171210971363</v>
      </c>
      <c r="AM116">
        <f t="shared" si="55"/>
        <v>1</v>
      </c>
      <c r="AO116">
        <f t="shared" si="34"/>
        <v>1.1953809449537944</v>
      </c>
      <c r="AP116">
        <f t="shared" si="35"/>
        <v>1.4274780976147856</v>
      </c>
      <c r="AQ116">
        <f t="shared" si="36"/>
        <v>0.8986289954386515</v>
      </c>
      <c r="AS116">
        <f t="shared" si="50"/>
        <v>0.06759500266641674</v>
      </c>
      <c r="AT116">
        <f t="shared" si="51"/>
        <v>-8.04538561700827</v>
      </c>
      <c r="AU116">
        <f t="shared" si="52"/>
        <v>24.230413728867145</v>
      </c>
      <c r="AV116">
        <f t="shared" si="53"/>
        <v>6.181365374381723</v>
      </c>
      <c r="AW116">
        <f t="shared" si="41"/>
        <v>107</v>
      </c>
      <c r="AX116">
        <f t="shared" si="54"/>
        <v>-0.6760105200529765</v>
      </c>
      <c r="AY116">
        <f t="shared" si="43"/>
        <v>23.151897021707363</v>
      </c>
      <c r="AZ116">
        <f t="shared" si="29"/>
        <v>-0.6760105200529765</v>
      </c>
      <c r="BA116">
        <f t="shared" si="28"/>
        <v>107</v>
      </c>
      <c r="BB116">
        <f t="shared" si="44"/>
      </c>
      <c r="BC116">
        <f t="shared" si="45"/>
      </c>
    </row>
    <row r="117" spans="33:55" ht="12.75">
      <c r="AG117">
        <f t="shared" si="46"/>
        <v>108</v>
      </c>
      <c r="AH117">
        <f t="shared" si="30"/>
        <v>1.8849555921538759</v>
      </c>
      <c r="AI117">
        <f t="shared" si="47"/>
        <v>1.9021130325903073</v>
      </c>
      <c r="AJ117" s="17">
        <f t="shared" si="31"/>
        <v>1682439.7506403478</v>
      </c>
      <c r="AK117">
        <f t="shared" si="48"/>
        <v>1.4295773934819385</v>
      </c>
      <c r="AL117">
        <f t="shared" si="32"/>
        <v>0.34905469805635064</v>
      </c>
      <c r="AM117">
        <f t="shared" si="55"/>
        <v>1</v>
      </c>
      <c r="AO117">
        <f t="shared" si="34"/>
        <v>1.188820645368942</v>
      </c>
      <c r="AP117">
        <f t="shared" si="35"/>
        <v>1.4295773934819385</v>
      </c>
      <c r="AQ117">
        <f t="shared" si="36"/>
        <v>0.8936972827067404</v>
      </c>
      <c r="AS117">
        <f t="shared" si="50"/>
        <v>0.04846589186901015</v>
      </c>
      <c r="AT117">
        <f t="shared" si="51"/>
        <v>-9.072981262735583</v>
      </c>
      <c r="AU117">
        <f t="shared" si="52"/>
        <v>23.901444369089052</v>
      </c>
      <c r="AV117">
        <f t="shared" si="53"/>
        <v>6.2894805415849815</v>
      </c>
      <c r="AW117">
        <f t="shared" si="41"/>
        <v>108</v>
      </c>
      <c r="AX117">
        <f t="shared" si="54"/>
        <v>-0.47501062149912565</v>
      </c>
      <c r="AY117">
        <f t="shared" si="43"/>
        <v>22.71664763185319</v>
      </c>
      <c r="AZ117">
        <f t="shared" si="29"/>
        <v>-0.47501062149912565</v>
      </c>
      <c r="BA117">
        <f t="shared" si="28"/>
        <v>108</v>
      </c>
      <c r="BB117">
        <f t="shared" si="44"/>
      </c>
      <c r="BC117">
        <f t="shared" si="45"/>
      </c>
    </row>
    <row r="118" spans="33:55" ht="12.75">
      <c r="AG118">
        <f t="shared" si="46"/>
        <v>109</v>
      </c>
      <c r="AH118">
        <f t="shared" si="30"/>
        <v>1.902408884673819</v>
      </c>
      <c r="AI118">
        <f t="shared" si="47"/>
        <v>1.8910371511986337</v>
      </c>
      <c r="AJ118" s="17">
        <f t="shared" si="31"/>
        <v>1672643.012587745</v>
      </c>
      <c r="AK118">
        <f t="shared" si="48"/>
        <v>1.4317925697602731</v>
      </c>
      <c r="AL118">
        <f t="shared" si="32"/>
        <v>0.34819258510772155</v>
      </c>
      <c r="AM118">
        <f t="shared" si="55"/>
        <v>1</v>
      </c>
      <c r="AO118">
        <f t="shared" si="34"/>
        <v>1.181898219499146</v>
      </c>
      <c r="AP118">
        <f t="shared" si="35"/>
        <v>1.4317925697602731</v>
      </c>
      <c r="AQ118">
        <f t="shared" si="36"/>
        <v>0.8884933411250769</v>
      </c>
      <c r="AS118">
        <f t="shared" si="50"/>
        <v>0.028395007627919272</v>
      </c>
      <c r="AT118">
        <f t="shared" si="51"/>
        <v>-10.215805199816415</v>
      </c>
      <c r="AU118">
        <f t="shared" si="52"/>
        <v>23.555959927125443</v>
      </c>
      <c r="AV118">
        <f t="shared" si="53"/>
        <v>6.404587700397095</v>
      </c>
      <c r="AW118">
        <f t="shared" si="41"/>
        <v>109</v>
      </c>
      <c r="AX118">
        <f t="shared" si="54"/>
        <v>-0.2736665586572635</v>
      </c>
      <c r="AY118">
        <f t="shared" si="43"/>
        <v>22.263353166941016</v>
      </c>
      <c r="AZ118">
        <f t="shared" si="29"/>
        <v>-0.2736665586572635</v>
      </c>
      <c r="BA118">
        <f t="shared" si="28"/>
        <v>109</v>
      </c>
      <c r="BB118">
        <f t="shared" si="44"/>
      </c>
      <c r="BC118">
        <f t="shared" si="45"/>
      </c>
    </row>
    <row r="119" spans="33:55" ht="12.75">
      <c r="AG119">
        <f t="shared" si="46"/>
        <v>110</v>
      </c>
      <c r="AH119">
        <f t="shared" si="30"/>
        <v>1.9198621771937625</v>
      </c>
      <c r="AI119">
        <f t="shared" si="47"/>
        <v>1.8793852415718169</v>
      </c>
      <c r="AJ119" s="17">
        <f t="shared" si="31"/>
        <v>1662336.7712702511</v>
      </c>
      <c r="AK119">
        <f t="shared" si="48"/>
        <v>1.4341229516856366</v>
      </c>
      <c r="AL119">
        <f t="shared" si="32"/>
        <v>0.34728563587178213</v>
      </c>
      <c r="AM119">
        <f t="shared" si="55"/>
        <v>1</v>
      </c>
      <c r="AO119">
        <f t="shared" si="34"/>
        <v>1.1746157759823854</v>
      </c>
      <c r="AP119">
        <f t="shared" si="35"/>
        <v>1.4341229516856366</v>
      </c>
      <c r="AQ119">
        <f t="shared" si="36"/>
        <v>0.8830187558646784</v>
      </c>
      <c r="AS119">
        <f t="shared" si="50"/>
        <v>0.007406803223908659</v>
      </c>
      <c r="AT119">
        <f t="shared" si="51"/>
        <v>-11.474708362581481</v>
      </c>
      <c r="AU119">
        <f t="shared" si="52"/>
        <v>23.19457037328344</v>
      </c>
      <c r="AV119">
        <f t="shared" si="53"/>
        <v>6.526839877609349</v>
      </c>
      <c r="AW119">
        <f t="shared" si="41"/>
        <v>110</v>
      </c>
      <c r="AX119">
        <f t="shared" si="54"/>
        <v>-0.07232674950618367</v>
      </c>
      <c r="AY119">
        <f t="shared" si="43"/>
        <v>21.793233346173675</v>
      </c>
      <c r="AZ119">
        <f t="shared" si="29"/>
        <v>-0.07232674950618367</v>
      </c>
      <c r="BA119">
        <f t="shared" si="28"/>
        <v>110</v>
      </c>
      <c r="BB119">
        <f t="shared" si="44"/>
      </c>
      <c r="BC119">
        <f t="shared" si="45"/>
      </c>
    </row>
    <row r="120" spans="33:55" ht="12.75">
      <c r="AG120">
        <f t="shared" si="46"/>
        <v>111</v>
      </c>
      <c r="AH120">
        <f t="shared" si="30"/>
        <v>1.9373154697137058</v>
      </c>
      <c r="AI120">
        <f t="shared" si="47"/>
        <v>1.8671608529944035</v>
      </c>
      <c r="AJ120" s="17">
        <f t="shared" si="31"/>
        <v>1651524.1660688105</v>
      </c>
      <c r="AK120">
        <f t="shared" si="48"/>
        <v>1.4365678294011193</v>
      </c>
      <c r="AL120">
        <f t="shared" si="32"/>
        <v>0.3463341266140553</v>
      </c>
      <c r="AM120">
        <f t="shared" si="55"/>
        <v>1</v>
      </c>
      <c r="AO120">
        <f t="shared" si="34"/>
        <v>1.1669755331215022</v>
      </c>
      <c r="AP120">
        <f t="shared" si="35"/>
        <v>1.4365678294011193</v>
      </c>
      <c r="AQ120">
        <f t="shared" si="36"/>
        <v>0.8772751945372488</v>
      </c>
      <c r="AS120">
        <f t="shared" si="50"/>
        <v>-0.01447315044893982</v>
      </c>
      <c r="AT120">
        <f t="shared" si="51"/>
        <v>-12.79719059572069</v>
      </c>
      <c r="AU120">
        <f t="shared" si="52"/>
        <v>22.81791359440567</v>
      </c>
      <c r="AV120">
        <f t="shared" si="53"/>
        <v>6.64900754505396</v>
      </c>
      <c r="AW120">
        <f t="shared" si="41"/>
        <v>111</v>
      </c>
      <c r="AX120">
        <f t="shared" si="54"/>
        <v>0.12865833299240803</v>
      </c>
      <c r="AY120">
        <f t="shared" si="43"/>
        <v>21.30754421849139</v>
      </c>
      <c r="AZ120">
        <f t="shared" si="29"/>
        <v>0.12865833299240803</v>
      </c>
      <c r="BA120">
        <f t="shared" si="28"/>
        <v>111</v>
      </c>
      <c r="BB120">
        <f t="shared" si="44"/>
      </c>
      <c r="BC120">
        <f t="shared" si="45"/>
      </c>
    </row>
    <row r="121" spans="33:55" ht="12.75">
      <c r="AG121">
        <f t="shared" si="46"/>
        <v>112</v>
      </c>
      <c r="AH121">
        <f t="shared" si="30"/>
        <v>1.9547687622336491</v>
      </c>
      <c r="AI121">
        <f t="shared" si="47"/>
        <v>1.8543677091335748</v>
      </c>
      <c r="AJ121" s="17">
        <f t="shared" si="31"/>
        <v>1640208.4906077115</v>
      </c>
      <c r="AK121">
        <f t="shared" si="48"/>
        <v>1.439126458173285</v>
      </c>
      <c r="AL121">
        <f t="shared" si="32"/>
        <v>0.3453383471734786</v>
      </c>
      <c r="AM121">
        <f t="shared" si="55"/>
        <v>1</v>
      </c>
      <c r="AO121">
        <f t="shared" si="34"/>
        <v>1.1589798182084843</v>
      </c>
      <c r="AP121">
        <f t="shared" si="35"/>
        <v>1.439126458173285</v>
      </c>
      <c r="AQ121">
        <f t="shared" si="36"/>
        <v>0.8712644066872075</v>
      </c>
      <c r="AS121">
        <f t="shared" si="50"/>
        <v>-0.0372181960374246</v>
      </c>
      <c r="AT121">
        <f t="shared" si="51"/>
        <v>-13.917852065423729</v>
      </c>
      <c r="AU121">
        <f t="shared" si="52"/>
        <v>22.426654237425854</v>
      </c>
      <c r="AV121">
        <f t="shared" si="53"/>
        <v>6.734350861399875</v>
      </c>
      <c r="AW121">
        <f t="shared" si="41"/>
        <v>112</v>
      </c>
      <c r="AX121">
        <f t="shared" si="54"/>
        <v>0.3289368023059769</v>
      </c>
      <c r="AY121">
        <f t="shared" si="43"/>
        <v>20.807573902523746</v>
      </c>
      <c r="AZ121">
        <f t="shared" si="29"/>
        <v>0.3289368023059769</v>
      </c>
      <c r="BA121">
        <f t="shared" si="28"/>
        <v>112</v>
      </c>
      <c r="BB121">
        <f t="shared" si="44"/>
      </c>
      <c r="BC121">
        <f t="shared" si="45"/>
      </c>
    </row>
    <row r="122" spans="33:55" ht="12.75">
      <c r="AG122">
        <f t="shared" si="46"/>
        <v>113</v>
      </c>
      <c r="AH122">
        <f t="shared" si="30"/>
        <v>1.9722220547535922</v>
      </c>
      <c r="AI122">
        <f t="shared" si="47"/>
        <v>1.8410097069048807</v>
      </c>
      <c r="AJ122" s="17">
        <f t="shared" si="31"/>
        <v>1628393.1917513171</v>
      </c>
      <c r="AK122">
        <f t="shared" si="48"/>
        <v>1.4417980586190238</v>
      </c>
      <c r="AL122">
        <f t="shared" si="32"/>
        <v>0.3442986008741159</v>
      </c>
      <c r="AM122">
        <f t="shared" si="55"/>
        <v>1</v>
      </c>
      <c r="AO122">
        <f t="shared" si="34"/>
        <v>1.1506310668155504</v>
      </c>
      <c r="AP122">
        <f t="shared" si="35"/>
        <v>1.4417980586190238</v>
      </c>
      <c r="AQ122">
        <f t="shared" si="36"/>
        <v>0.8649882232587615</v>
      </c>
      <c r="AS122">
        <f t="shared" si="50"/>
        <v>-0.06080062220710142</v>
      </c>
      <c r="AT122">
        <f t="shared" si="51"/>
        <v>-14.796067672617577</v>
      </c>
      <c r="AU122">
        <f t="shared" si="52"/>
        <v>22.02148248743779</v>
      </c>
      <c r="AV122">
        <f t="shared" si="53"/>
        <v>6.7773203622725156</v>
      </c>
      <c r="AW122">
        <f t="shared" si="41"/>
        <v>113</v>
      </c>
      <c r="AX122">
        <f t="shared" si="54"/>
        <v>0.528156006101923</v>
      </c>
      <c r="AY122">
        <f t="shared" si="43"/>
        <v>20.294638205632236</v>
      </c>
      <c r="AZ122">
        <f t="shared" si="29"/>
        <v>0.528156006101923</v>
      </c>
      <c r="BA122">
        <f t="shared" si="28"/>
        <v>113</v>
      </c>
      <c r="BB122">
        <f t="shared" si="44"/>
      </c>
      <c r="BC122">
        <f t="shared" si="45"/>
      </c>
    </row>
    <row r="123" spans="33:55" ht="12.75">
      <c r="AG123">
        <f t="shared" si="46"/>
        <v>114</v>
      </c>
      <c r="AH123">
        <f t="shared" si="30"/>
        <v>1.9896753472735356</v>
      </c>
      <c r="AI123">
        <f t="shared" si="47"/>
        <v>1.827090915285202</v>
      </c>
      <c r="AJ123" s="17">
        <f t="shared" si="31"/>
        <v>1616081.868554116</v>
      </c>
      <c r="AK123">
        <f t="shared" si="48"/>
        <v>1.4445818169429596</v>
      </c>
      <c r="AL123">
        <f t="shared" si="32"/>
        <v>0.3432152044327622</v>
      </c>
      <c r="AM123">
        <f t="shared" si="55"/>
        <v>1</v>
      </c>
      <c r="AO123">
        <f t="shared" si="34"/>
        <v>1.1419318220532513</v>
      </c>
      <c r="AP123">
        <f t="shared" si="35"/>
        <v>1.4445818169429596</v>
      </c>
      <c r="AQ123">
        <f t="shared" si="36"/>
        <v>0.8584485560381818</v>
      </c>
      <c r="AS123">
        <f t="shared" si="50"/>
        <v>-0.08519169740427737</v>
      </c>
      <c r="AT123">
        <f t="shared" si="51"/>
        <v>-15.662570878946283</v>
      </c>
      <c r="AU123">
        <f t="shared" si="52"/>
        <v>21.603112780527717</v>
      </c>
      <c r="AV123">
        <f t="shared" si="53"/>
        <v>6.810017513434589</v>
      </c>
      <c r="AW123">
        <f t="shared" si="41"/>
        <v>114</v>
      </c>
      <c r="AX123">
        <f t="shared" si="54"/>
        <v>0.7259631794429793</v>
      </c>
      <c r="AY123">
        <f t="shared" si="43"/>
        <v>19.77007613661206</v>
      </c>
      <c r="AZ123">
        <f t="shared" si="29"/>
        <v>0.7259631794429793</v>
      </c>
      <c r="BA123">
        <f t="shared" si="28"/>
        <v>114</v>
      </c>
      <c r="BB123">
        <f t="shared" si="44"/>
      </c>
      <c r="BC123">
        <f t="shared" si="45"/>
      </c>
    </row>
    <row r="124" spans="33:55" ht="12.75">
      <c r="AG124">
        <f t="shared" si="46"/>
        <v>115</v>
      </c>
      <c r="AH124">
        <f t="shared" si="30"/>
        <v>2.007128639793479</v>
      </c>
      <c r="AI124">
        <f t="shared" si="47"/>
        <v>1.8126155740733</v>
      </c>
      <c r="AJ124" s="17">
        <f t="shared" si="31"/>
        <v>1603278.2711644168</v>
      </c>
      <c r="AK124">
        <f t="shared" si="48"/>
        <v>1.44747688518534</v>
      </c>
      <c r="AL124">
        <f t="shared" si="32"/>
        <v>0.3420884878624687</v>
      </c>
      <c r="AM124">
        <f t="shared" si="55"/>
        <v>1</v>
      </c>
      <c r="AO124">
        <f t="shared" si="34"/>
        <v>1.1328847337958126</v>
      </c>
      <c r="AP124">
        <f t="shared" si="35"/>
        <v>1.44747688518534</v>
      </c>
      <c r="AQ124">
        <f t="shared" si="36"/>
        <v>0.851647397071455</v>
      </c>
      <c r="AS124">
        <f t="shared" si="50"/>
        <v>-0.11036170486098157</v>
      </c>
      <c r="AT124">
        <f t="shared" si="51"/>
        <v>-16.414916281236994</v>
      </c>
      <c r="AU124">
        <f t="shared" si="52"/>
        <v>21.17228245177944</v>
      </c>
      <c r="AV124">
        <f t="shared" si="53"/>
        <v>6.81835163920182</v>
      </c>
      <c r="AW124">
        <f t="shared" si="41"/>
        <v>115</v>
      </c>
      <c r="AX124">
        <f t="shared" si="54"/>
        <v>0.9220061024566797</v>
      </c>
      <c r="AY124">
        <f t="shared" si="43"/>
        <v>19.235245327258212</v>
      </c>
      <c r="AZ124">
        <f t="shared" si="29"/>
        <v>0.9220061024566797</v>
      </c>
      <c r="BA124">
        <f t="shared" si="28"/>
        <v>115</v>
      </c>
      <c r="BB124">
        <f t="shared" si="44"/>
      </c>
      <c r="BC124">
        <f t="shared" si="45"/>
      </c>
    </row>
    <row r="125" spans="33:55" ht="12.75">
      <c r="AG125">
        <f t="shared" si="46"/>
        <v>116</v>
      </c>
      <c r="AH125">
        <f t="shared" si="30"/>
        <v>2.0245819323134224</v>
      </c>
      <c r="AI125">
        <f t="shared" si="47"/>
        <v>1.7975880925983339</v>
      </c>
      <c r="AJ125" s="17">
        <f t="shared" si="31"/>
        <v>1589986.2996820153</v>
      </c>
      <c r="AK125">
        <f t="shared" si="48"/>
        <v>1.4506029768504165</v>
      </c>
      <c r="AL125">
        <f t="shared" si="32"/>
        <v>0.3409187943720174</v>
      </c>
      <c r="AM125">
        <f t="shared" si="55"/>
        <v>1</v>
      </c>
      <c r="AO125">
        <f t="shared" si="34"/>
        <v>1.1234925578739585</v>
      </c>
      <c r="AP125">
        <f t="shared" si="35"/>
        <v>1.4506029768504165</v>
      </c>
      <c r="AQ125">
        <f t="shared" si="36"/>
        <v>0.8445868180574863</v>
      </c>
      <c r="AS125">
        <f t="shared" si="50"/>
        <v>-0.13627997880027082</v>
      </c>
      <c r="AT125">
        <f t="shared" si="51"/>
        <v>-17.01388867057631</v>
      </c>
      <c r="AU125">
        <f t="shared" si="52"/>
        <v>20.731418261750726</v>
      </c>
      <c r="AV125">
        <f t="shared" si="53"/>
        <v>6.7970174538002635</v>
      </c>
      <c r="AW125">
        <f t="shared" si="41"/>
        <v>116</v>
      </c>
      <c r="AX125">
        <f t="shared" si="54"/>
        <v>1.1157024355936151</v>
      </c>
      <c r="AY125">
        <f t="shared" si="43"/>
        <v>18.693016515590443</v>
      </c>
      <c r="AZ125">
        <f t="shared" si="29"/>
        <v>1.1157024355936151</v>
      </c>
      <c r="BA125">
        <f t="shared" si="28"/>
        <v>116</v>
      </c>
      <c r="BB125">
        <f t="shared" si="44"/>
      </c>
      <c r="BC125">
        <f t="shared" si="45"/>
      </c>
    </row>
    <row r="126" spans="33:55" ht="12.75">
      <c r="AG126">
        <f t="shared" si="46"/>
        <v>117</v>
      </c>
      <c r="AH126">
        <f t="shared" si="30"/>
        <v>2.0420352248333655</v>
      </c>
      <c r="AI126">
        <f t="shared" si="47"/>
        <v>1.7820130483767358</v>
      </c>
      <c r="AJ126" s="17">
        <f t="shared" si="31"/>
        <v>1576210.002970188</v>
      </c>
      <c r="AK126">
        <f t="shared" si="48"/>
        <v>1.454496737905816</v>
      </c>
      <c r="AL126">
        <f t="shared" si="32"/>
        <v>0.33970648026137656</v>
      </c>
      <c r="AM126">
        <f t="shared" si="55"/>
        <v>1</v>
      </c>
      <c r="AO126">
        <f t="shared" si="34"/>
        <v>1.1137581552354598</v>
      </c>
      <c r="AP126">
        <f t="shared" si="35"/>
        <v>1.454496737905816</v>
      </c>
      <c r="AQ126">
        <f t="shared" si="36"/>
        <v>0.8372689697170415</v>
      </c>
      <c r="AS126">
        <f t="shared" si="50"/>
        <v>-0.162914941797753</v>
      </c>
      <c r="AT126">
        <f t="shared" si="51"/>
        <v>-17.59466522374823</v>
      </c>
      <c r="AU126">
        <f t="shared" si="52"/>
        <v>20.288413460186078</v>
      </c>
      <c r="AV126">
        <f t="shared" si="53"/>
        <v>6.764911855026103</v>
      </c>
      <c r="AW126">
        <f t="shared" si="41"/>
        <v>117</v>
      </c>
      <c r="AX126">
        <f t="shared" si="54"/>
        <v>1.3057163395336522</v>
      </c>
      <c r="AY126">
        <f t="shared" si="43"/>
        <v>18.151070594298695</v>
      </c>
      <c r="AZ126">
        <f t="shared" si="29"/>
        <v>1.3057163395336522</v>
      </c>
      <c r="BA126">
        <f t="shared" si="28"/>
        <v>117</v>
      </c>
      <c r="BB126">
        <f t="shared" si="44"/>
      </c>
      <c r="BC126">
        <f t="shared" si="45"/>
      </c>
    </row>
    <row r="127" spans="33:55" ht="12.75">
      <c r="AG127">
        <f t="shared" si="46"/>
        <v>118</v>
      </c>
      <c r="AH127">
        <f t="shared" si="30"/>
        <v>2.0594885173533086</v>
      </c>
      <c r="AI127">
        <f t="shared" si="47"/>
        <v>1.7658951857178542</v>
      </c>
      <c r="AJ127" s="17">
        <f t="shared" si="31"/>
        <v>1561953.5774223667</v>
      </c>
      <c r="AK127">
        <f t="shared" si="48"/>
        <v>1.4585262035705364</v>
      </c>
      <c r="AL127">
        <f t="shared" si="32"/>
        <v>0.3384519148131683</v>
      </c>
      <c r="AM127">
        <f t="shared" si="55"/>
        <v>1</v>
      </c>
      <c r="AO127">
        <f t="shared" si="34"/>
        <v>1.1036844910736587</v>
      </c>
      <c r="AP127">
        <f t="shared" si="35"/>
        <v>1.4585262035705364</v>
      </c>
      <c r="AQ127">
        <f t="shared" si="36"/>
        <v>0.8296960811376142</v>
      </c>
      <c r="AS127">
        <f t="shared" si="50"/>
        <v>-0.19023414325381807</v>
      </c>
      <c r="AT127">
        <f t="shared" si="51"/>
        <v>-18.482428877383846</v>
      </c>
      <c r="AU127">
        <f t="shared" si="52"/>
        <v>19.83507379957722</v>
      </c>
      <c r="AV127">
        <f t="shared" si="53"/>
        <v>6.7672990829975435</v>
      </c>
      <c r="AW127">
        <f t="shared" si="41"/>
        <v>118</v>
      </c>
      <c r="AX127">
        <f t="shared" si="54"/>
        <v>1.4929482352393815</v>
      </c>
      <c r="AY127">
        <f t="shared" si="43"/>
        <v>17.602640186044486</v>
      </c>
      <c r="AZ127">
        <f t="shared" si="29"/>
        <v>1.4929482352393815</v>
      </c>
      <c r="BA127">
        <f t="shared" si="28"/>
        <v>118</v>
      </c>
      <c r="BB127">
        <f t="shared" si="44"/>
      </c>
      <c r="BC127">
        <f t="shared" si="45"/>
      </c>
    </row>
    <row r="128" spans="33:55" ht="12.75">
      <c r="AG128">
        <f t="shared" si="46"/>
        <v>119</v>
      </c>
      <c r="AH128">
        <f t="shared" si="30"/>
        <v>2.076941809873252</v>
      </c>
      <c r="AI128">
        <f t="shared" si="47"/>
        <v>1.7492394142787917</v>
      </c>
      <c r="AJ128" s="17">
        <f t="shared" si="31"/>
        <v>1547221.3656838783</v>
      </c>
      <c r="AK128">
        <f t="shared" si="48"/>
        <v>1.4626901464303022</v>
      </c>
      <c r="AL128">
        <f t="shared" si="32"/>
        <v>0.3371554801801813</v>
      </c>
      <c r="AM128">
        <f t="shared" si="55"/>
        <v>1</v>
      </c>
      <c r="AO128">
        <f t="shared" si="34"/>
        <v>1.0932746339242447</v>
      </c>
      <c r="AP128">
        <f t="shared" si="35"/>
        <v>1.4626901464303022</v>
      </c>
      <c r="AQ128">
        <f t="shared" si="36"/>
        <v>0.8218704590944258</v>
      </c>
      <c r="AS128">
        <f t="shared" si="50"/>
        <v>-0.2182042989296927</v>
      </c>
      <c r="AT128">
        <f t="shared" si="51"/>
        <v>-20.14664571401388</v>
      </c>
      <c r="AU128">
        <f t="shared" si="52"/>
        <v>19.372168286447803</v>
      </c>
      <c r="AV128">
        <f t="shared" si="53"/>
        <v>6.869469200052107</v>
      </c>
      <c r="AW128">
        <f t="shared" si="41"/>
        <v>119</v>
      </c>
      <c r="AX128">
        <f t="shared" si="54"/>
        <v>1.6770609744671288</v>
      </c>
      <c r="AY128">
        <f t="shared" si="43"/>
        <v>17.049067696648294</v>
      </c>
      <c r="AZ128">
        <f t="shared" si="29"/>
        <v>1.6770609744671288</v>
      </c>
      <c r="BA128">
        <f t="shared" si="28"/>
        <v>119</v>
      </c>
      <c r="BB128">
        <f t="shared" si="44"/>
      </c>
      <c r="BC128">
        <f t="shared" si="45"/>
      </c>
    </row>
    <row r="129" spans="33:55" ht="12.75">
      <c r="AG129">
        <f t="shared" si="46"/>
        <v>120</v>
      </c>
      <c r="AH129">
        <f t="shared" si="30"/>
        <v>2.0943951023931953</v>
      </c>
      <c r="AI129">
        <f t="shared" si="47"/>
        <v>1.7320508075688774</v>
      </c>
      <c r="AJ129" s="17">
        <f t="shared" si="31"/>
        <v>1532017.8553291326</v>
      </c>
      <c r="AK129">
        <f t="shared" si="48"/>
        <v>1.4669872981077807</v>
      </c>
      <c r="AL129">
        <f t="shared" si="32"/>
        <v>0.33581757126896367</v>
      </c>
      <c r="AM129">
        <f t="shared" si="55"/>
        <v>1</v>
      </c>
      <c r="AO129">
        <f t="shared" si="34"/>
        <v>1.0825317547305484</v>
      </c>
      <c r="AP129">
        <f t="shared" si="35"/>
        <v>1.4669872981077807</v>
      </c>
      <c r="AQ129">
        <f t="shared" si="36"/>
        <v>0.8137944873477595</v>
      </c>
      <c r="AS129">
        <f t="shared" si="50"/>
        <v>-0.24679133149915675</v>
      </c>
      <c r="AT129">
        <f t="shared" si="51"/>
        <v>-20.52160656303373</v>
      </c>
      <c r="AU129">
        <f t="shared" si="52"/>
        <v>18.90048288977339</v>
      </c>
      <c r="AV129">
        <f t="shared" si="53"/>
        <v>6.785125394554097</v>
      </c>
      <c r="AW129">
        <f t="shared" si="41"/>
        <v>120</v>
      </c>
      <c r="AX129">
        <f t="shared" si="54"/>
        <v>1.8577210297692224</v>
      </c>
      <c r="AY129">
        <f t="shared" si="43"/>
        <v>16.49169399208645</v>
      </c>
      <c r="AZ129">
        <f t="shared" si="29"/>
        <v>1.8577210297692224</v>
      </c>
      <c r="BA129">
        <f t="shared" si="28"/>
        <v>120</v>
      </c>
      <c r="BB129">
        <f t="shared" si="44"/>
      </c>
      <c r="BC129">
        <f t="shared" si="45"/>
      </c>
    </row>
    <row r="130" spans="33:55" ht="12.75">
      <c r="AG130">
        <f t="shared" si="46"/>
        <v>121</v>
      </c>
      <c r="AH130">
        <f t="shared" si="30"/>
        <v>2.111848394913139</v>
      </c>
      <c r="AI130">
        <f t="shared" si="47"/>
        <v>1.7143346014042247</v>
      </c>
      <c r="AJ130" s="17">
        <f t="shared" si="31"/>
        <v>1516347.6774946635</v>
      </c>
      <c r="AK130">
        <f t="shared" si="48"/>
        <v>1.4714163496489439</v>
      </c>
      <c r="AL130">
        <f t="shared" si="32"/>
        <v>0.33443859561953043</v>
      </c>
      <c r="AM130">
        <f t="shared" si="55"/>
        <v>1</v>
      </c>
      <c r="AO130">
        <f t="shared" si="34"/>
        <v>1.0714591258776403</v>
      </c>
      <c r="AP130">
        <f t="shared" si="35"/>
        <v>1.4714163496489439</v>
      </c>
      <c r="AQ130">
        <f t="shared" si="36"/>
        <v>0.8054706259168426</v>
      </c>
      <c r="AS130">
        <f t="shared" si="50"/>
        <v>-0.2759604120665206</v>
      </c>
      <c r="AT130">
        <f t="shared" si="51"/>
        <v>-20.171017680749742</v>
      </c>
      <c r="AU130">
        <f t="shared" si="52"/>
        <v>18.420819052084408</v>
      </c>
      <c r="AV130">
        <f t="shared" si="53"/>
        <v>6.592657452336569</v>
      </c>
      <c r="AW130">
        <f t="shared" si="41"/>
        <v>121</v>
      </c>
      <c r="AX130">
        <f t="shared" si="54"/>
        <v>2.034599125816122</v>
      </c>
      <c r="AY130">
        <f t="shared" si="43"/>
        <v>15.931853862979361</v>
      </c>
      <c r="AZ130">
        <f t="shared" si="29"/>
        <v>2.034599125816122</v>
      </c>
      <c r="BA130">
        <f t="shared" si="28"/>
        <v>121</v>
      </c>
      <c r="BB130">
        <f t="shared" si="44"/>
      </c>
      <c r="BC130">
        <f t="shared" si="45"/>
      </c>
    </row>
    <row r="131" spans="33:55" ht="12.75">
      <c r="AG131">
        <f t="shared" si="46"/>
        <v>122</v>
      </c>
      <c r="AH131">
        <f t="shared" si="30"/>
        <v>2.129301687433082</v>
      </c>
      <c r="AI131">
        <f t="shared" si="47"/>
        <v>1.6960961923128521</v>
      </c>
      <c r="AJ131" s="17">
        <f t="shared" si="31"/>
        <v>1500215.60546844</v>
      </c>
      <c r="AK131">
        <f t="shared" si="48"/>
        <v>1.475975951921787</v>
      </c>
      <c r="AL131">
        <f t="shared" si="32"/>
        <v>0.33301897328122276</v>
      </c>
      <c r="AM131">
        <f t="shared" si="55"/>
        <v>1</v>
      </c>
      <c r="AO131">
        <f t="shared" si="34"/>
        <v>1.0600601201955326</v>
      </c>
      <c r="AP131">
        <f t="shared" si="35"/>
        <v>1.475975951921787</v>
      </c>
      <c r="AQ131">
        <f t="shared" si="36"/>
        <v>0.7969014103305025</v>
      </c>
      <c r="AS131">
        <f t="shared" si="50"/>
        <v>-0.3056760026002636</v>
      </c>
      <c r="AT131">
        <f t="shared" si="51"/>
        <v>-20.76335410535288</v>
      </c>
      <c r="AU131">
        <f t="shared" si="52"/>
        <v>17.933992132606214</v>
      </c>
      <c r="AV131">
        <f t="shared" si="53"/>
        <v>6.523689114580542</v>
      </c>
      <c r="AW131">
        <f t="shared" si="41"/>
        <v>122</v>
      </c>
      <c r="AX131">
        <f t="shared" si="54"/>
        <v>2.2073708696730123</v>
      </c>
      <c r="AY131">
        <f t="shared" si="43"/>
        <v>15.370871486932701</v>
      </c>
      <c r="AZ131">
        <f t="shared" si="29"/>
        <v>2.2073708696730123</v>
      </c>
      <c r="BA131">
        <f t="shared" si="28"/>
        <v>122</v>
      </c>
      <c r="BB131">
        <f t="shared" si="44"/>
      </c>
      <c r="BC131">
        <f t="shared" si="45"/>
      </c>
    </row>
    <row r="132" spans="33:55" ht="12.75">
      <c r="AG132">
        <f t="shared" si="46"/>
        <v>123</v>
      </c>
      <c r="AH132">
        <f t="shared" si="30"/>
        <v>2.1467549799530254</v>
      </c>
      <c r="AI132">
        <f t="shared" si="47"/>
        <v>1.6773411358908479</v>
      </c>
      <c r="AJ132" s="17">
        <f t="shared" si="31"/>
        <v>1483626.5532358754</v>
      </c>
      <c r="AK132">
        <f t="shared" si="48"/>
        <v>1.480664716027288</v>
      </c>
      <c r="AL132">
        <f t="shared" si="32"/>
        <v>0.3301510202630423</v>
      </c>
      <c r="AM132">
        <f t="shared" si="55"/>
        <v>1</v>
      </c>
      <c r="AO132">
        <f t="shared" si="34"/>
        <v>1.04833820993178</v>
      </c>
      <c r="AP132">
        <f t="shared" si="35"/>
        <v>1.480664716027288</v>
      </c>
      <c r="AQ132">
        <f t="shared" si="36"/>
        <v>0.7880894508548183</v>
      </c>
      <c r="AS132">
        <f t="shared" si="50"/>
        <v>-0.33590189923065805</v>
      </c>
      <c r="AT132">
        <f t="shared" si="51"/>
        <v>-21.2878017292268</v>
      </c>
      <c r="AU132">
        <f t="shared" si="52"/>
        <v>17.440829783319455</v>
      </c>
      <c r="AV132">
        <f t="shared" si="53"/>
        <v>6.438269089494557</v>
      </c>
      <c r="AW132">
        <f t="shared" si="41"/>
        <v>123</v>
      </c>
      <c r="AX132">
        <f t="shared" si="54"/>
        <v>2.3757173791203146</v>
      </c>
      <c r="AY132">
        <f t="shared" si="43"/>
        <v>14.810055906072693</v>
      </c>
      <c r="AZ132">
        <f t="shared" si="29"/>
        <v>2.3757173791203146</v>
      </c>
      <c r="BA132">
        <f t="shared" si="28"/>
        <v>123</v>
      </c>
      <c r="BB132">
        <f t="shared" si="44"/>
      </c>
      <c r="BC132">
        <f t="shared" si="45"/>
      </c>
    </row>
    <row r="133" spans="33:55" ht="12.75">
      <c r="AG133">
        <f t="shared" si="46"/>
        <v>124</v>
      </c>
      <c r="AH133">
        <f t="shared" si="30"/>
        <v>2.1642082724729685</v>
      </c>
      <c r="AI133">
        <f t="shared" si="47"/>
        <v>1.6580751451100835</v>
      </c>
      <c r="AJ133" s="17">
        <f t="shared" si="31"/>
        <v>1466585.5739829824</v>
      </c>
      <c r="AK133">
        <f t="shared" si="48"/>
        <v>1.485481213722479</v>
      </c>
      <c r="AL133">
        <f t="shared" si="32"/>
        <v>0.327185889873039</v>
      </c>
      <c r="AM133">
        <f t="shared" si="55"/>
        <v>1</v>
      </c>
      <c r="AO133">
        <f t="shared" si="34"/>
        <v>1.0362969656938021</v>
      </c>
      <c r="AP133">
        <f t="shared" si="35"/>
        <v>1.485481213722479</v>
      </c>
      <c r="AQ133">
        <f t="shared" si="36"/>
        <v>0.7790374316980099</v>
      </c>
      <c r="AS133">
        <f t="shared" si="50"/>
        <v>-0.3666012763586005</v>
      </c>
      <c r="AT133">
        <f t="shared" si="51"/>
        <v>-21.74255622672585</v>
      </c>
      <c r="AU133">
        <f t="shared" si="52"/>
        <v>16.942170259158445</v>
      </c>
      <c r="AV133">
        <f t="shared" si="53"/>
        <v>6.336398474686634</v>
      </c>
      <c r="AW133">
        <f t="shared" si="41"/>
        <v>124</v>
      </c>
      <c r="AX133">
        <f t="shared" si="54"/>
        <v>2.5393259080812283</v>
      </c>
      <c r="AY133">
        <f t="shared" si="43"/>
        <v>14.250696537609988</v>
      </c>
      <c r="AZ133">
        <f t="shared" si="29"/>
        <v>2.5393259080812283</v>
      </c>
      <c r="BA133">
        <f t="shared" si="28"/>
        <v>124</v>
      </c>
      <c r="BB133">
        <f t="shared" si="44"/>
      </c>
      <c r="BC133">
        <f t="shared" si="45"/>
      </c>
    </row>
    <row r="134" spans="33:55" ht="12.75">
      <c r="AG134">
        <f t="shared" si="46"/>
        <v>125</v>
      </c>
      <c r="AH134">
        <f t="shared" si="30"/>
        <v>2.1816615649929116</v>
      </c>
      <c r="AI134">
        <f t="shared" si="47"/>
        <v>1.638304088577984</v>
      </c>
      <c r="AJ134" s="17">
        <f t="shared" si="31"/>
        <v>1449097.8585571211</v>
      </c>
      <c r="AK134">
        <f t="shared" si="48"/>
        <v>1.490423977855504</v>
      </c>
      <c r="AL134">
        <f t="shared" si="32"/>
        <v>0.3241430273889391</v>
      </c>
      <c r="AM134">
        <f t="shared" si="55"/>
        <v>1</v>
      </c>
      <c r="AO134">
        <f t="shared" si="34"/>
        <v>1.0239400553612399</v>
      </c>
      <c r="AP134">
        <f t="shared" si="35"/>
        <v>1.490423977855504</v>
      </c>
      <c r="AQ134">
        <f t="shared" si="36"/>
        <v>0.7697481101928012</v>
      </c>
      <c r="AS134">
        <f t="shared" si="50"/>
        <v>-0.3977367315219381</v>
      </c>
      <c r="AT134">
        <f t="shared" si="51"/>
        <v>-22.134423143714212</v>
      </c>
      <c r="AU134">
        <f t="shared" si="52"/>
        <v>16.43886066391168</v>
      </c>
      <c r="AV134">
        <f t="shared" si="53"/>
        <v>6.219285483162519</v>
      </c>
      <c r="AW134">
        <f t="shared" si="41"/>
        <v>125</v>
      </c>
      <c r="AX134">
        <f t="shared" si="54"/>
        <v>2.6978904681932705</v>
      </c>
      <c r="AY134">
        <f t="shared" si="43"/>
        <v>13.694058735697414</v>
      </c>
      <c r="AZ134">
        <f t="shared" si="29"/>
        <v>2.6978904681932705</v>
      </c>
      <c r="BA134">
        <f t="shared" si="28"/>
        <v>125</v>
      </c>
      <c r="BB134">
        <f t="shared" si="44"/>
      </c>
      <c r="BC134">
        <f t="shared" si="45"/>
      </c>
    </row>
    <row r="135" spans="33:55" ht="12.75">
      <c r="AG135">
        <f t="shared" si="46"/>
        <v>126</v>
      </c>
      <c r="AH135">
        <f t="shared" si="30"/>
        <v>2.199114857512855</v>
      </c>
      <c r="AI135">
        <f t="shared" si="47"/>
        <v>1.618033988749895</v>
      </c>
      <c r="AJ135" s="17">
        <f t="shared" si="31"/>
        <v>1431168.7338858163</v>
      </c>
      <c r="AK135">
        <f t="shared" si="48"/>
        <v>1.4954915028125262</v>
      </c>
      <c r="AL135">
        <f t="shared" si="32"/>
        <v>0.32102335969613205</v>
      </c>
      <c r="AM135">
        <f t="shared" si="55"/>
        <v>1</v>
      </c>
      <c r="AO135">
        <f t="shared" si="34"/>
        <v>1.0112712429686843</v>
      </c>
      <c r="AP135">
        <f t="shared" si="35"/>
        <v>1.4954915028125262</v>
      </c>
      <c r="AQ135">
        <f t="shared" si="36"/>
        <v>0.7602243159565103</v>
      </c>
      <c r="AS135">
        <f t="shared" si="50"/>
        <v>-0.429270330964604</v>
      </c>
      <c r="AT135">
        <f t="shared" si="51"/>
        <v>-22.483690825236952</v>
      </c>
      <c r="AU135">
        <f t="shared" si="52"/>
        <v>15.931755133748418</v>
      </c>
      <c r="AV135">
        <f t="shared" si="53"/>
        <v>6.090020797364473</v>
      </c>
      <c r="AW135">
        <f t="shared" si="41"/>
        <v>126</v>
      </c>
      <c r="AX135">
        <f t="shared" si="54"/>
        <v>2.8511124455339036</v>
      </c>
      <c r="AY135">
        <f t="shared" si="43"/>
        <v>13.141379423210486</v>
      </c>
      <c r="AZ135">
        <f t="shared" si="29"/>
        <v>2.8511124455339036</v>
      </c>
      <c r="BA135">
        <f t="shared" si="28"/>
        <v>126</v>
      </c>
      <c r="BB135">
        <f t="shared" si="44"/>
      </c>
      <c r="BC135">
        <f t="shared" si="45"/>
      </c>
    </row>
    <row r="136" spans="33:55" ht="12.75">
      <c r="AG136">
        <f t="shared" si="46"/>
        <v>127</v>
      </c>
      <c r="AH136">
        <f t="shared" si="30"/>
        <v>2.2165681500327987</v>
      </c>
      <c r="AI136">
        <f t="shared" si="47"/>
        <v>1.5972710200945854</v>
      </c>
      <c r="AJ136" s="17">
        <f t="shared" si="31"/>
        <v>1412803.661354127</v>
      </c>
      <c r="AK136">
        <f t="shared" si="48"/>
        <v>1.5006822449763537</v>
      </c>
      <c r="AL136">
        <f t="shared" si="32"/>
        <v>0.3178278370756181</v>
      </c>
      <c r="AM136">
        <f t="shared" si="55"/>
        <v>1</v>
      </c>
      <c r="AO136">
        <f t="shared" si="34"/>
        <v>1</v>
      </c>
      <c r="AP136">
        <f t="shared" si="35"/>
        <v>1.5006822449763537</v>
      </c>
      <c r="AQ136">
        <f t="shared" si="36"/>
        <v>0.7517511461364198</v>
      </c>
      <c r="AS136">
        <f t="shared" si="50"/>
        <v>-0.4611636558530553</v>
      </c>
      <c r="AT136">
        <f t="shared" si="51"/>
        <v>-22.79067311319086</v>
      </c>
      <c r="AU136">
        <f t="shared" si="52"/>
        <v>15.446591578829288</v>
      </c>
      <c r="AV136">
        <f t="shared" si="53"/>
        <v>5.948936903920396</v>
      </c>
      <c r="AW136">
        <f t="shared" si="41"/>
        <v>127</v>
      </c>
      <c r="AX136">
        <f t="shared" si="54"/>
        <v>2.995250811695743</v>
      </c>
      <c r="AY136">
        <f t="shared" si="43"/>
        <v>12.613731760274634</v>
      </c>
      <c r="AZ136">
        <f t="shared" si="29"/>
        <v>2.995250811695743</v>
      </c>
      <c r="BA136">
        <f aca="true" t="shared" si="56" ref="BA136:BA189">AW136</f>
        <v>127</v>
      </c>
      <c r="BB136">
        <f t="shared" si="44"/>
      </c>
      <c r="BC136">
        <f t="shared" si="45"/>
      </c>
    </row>
    <row r="137" spans="33:55" ht="12.75">
      <c r="AG137">
        <f t="shared" si="46"/>
        <v>128</v>
      </c>
      <c r="AH137">
        <f t="shared" si="30"/>
        <v>2.234021442552742</v>
      </c>
      <c r="AI137">
        <f t="shared" si="47"/>
        <v>1.576021507213444</v>
      </c>
      <c r="AJ137" s="17">
        <f t="shared" si="31"/>
        <v>1394008.2351410538</v>
      </c>
      <c r="AK137">
        <f t="shared" si="48"/>
        <v>1.505994623196639</v>
      </c>
      <c r="AL137">
        <f t="shared" si="32"/>
        <v>0.31455743291454336</v>
      </c>
      <c r="AM137">
        <f t="shared" si="55"/>
        <v>1</v>
      </c>
      <c r="AO137">
        <f t="shared" si="34"/>
        <v>1</v>
      </c>
      <c r="AP137">
        <f t="shared" si="35"/>
        <v>1.505994623196639</v>
      </c>
      <c r="AQ137">
        <f t="shared" si="36"/>
        <v>0.7517511461364198</v>
      </c>
      <c r="AS137">
        <f t="shared" si="50"/>
        <v>-0.49337784908370497</v>
      </c>
      <c r="AT137">
        <f t="shared" si="51"/>
        <v>-23.054031801425907</v>
      </c>
      <c r="AU137">
        <f t="shared" si="52"/>
        <v>15.123171223461298</v>
      </c>
      <c r="AV137">
        <f t="shared" si="53"/>
        <v>5.796148707073989</v>
      </c>
      <c r="AW137">
        <f t="shared" si="41"/>
        <v>128</v>
      </c>
      <c r="AX137">
        <f t="shared" si="54"/>
        <v>3.1107542056119115</v>
      </c>
      <c r="AY137">
        <f t="shared" si="43"/>
        <v>12.220975287183105</v>
      </c>
      <c r="AZ137">
        <f aca="true" t="shared" si="57" ref="AZ137:AZ189">AX137</f>
        <v>3.1107542056119115</v>
      </c>
      <c r="BA137">
        <f t="shared" si="56"/>
        <v>128</v>
      </c>
      <c r="BB137">
        <f t="shared" si="44"/>
      </c>
      <c r="BC137">
        <f t="shared" si="45"/>
      </c>
    </row>
    <row r="138" spans="33:55" ht="12.75">
      <c r="AG138">
        <f t="shared" si="46"/>
        <v>129</v>
      </c>
      <c r="AH138">
        <f aca="true" t="shared" si="58" ref="AH138:AH189">AG138*PI()/180</f>
        <v>2.251474735072685</v>
      </c>
      <c r="AI138">
        <f t="shared" si="47"/>
        <v>1.554291922913942</v>
      </c>
      <c r="AJ138" s="17">
        <f aca="true" t="shared" si="59" ref="AJ138:AJ189">$E$9*$Q$10*SIN(AH138)/$K$9</f>
        <v>1374788.1805154951</v>
      </c>
      <c r="AK138">
        <f t="shared" si="48"/>
        <v>1.5114270192715145</v>
      </c>
      <c r="AL138">
        <f aca="true" t="shared" si="60" ref="AL138:AL189">interpfn($AA$9:$AB$27,AJ138,2)</f>
        <v>0.3112131434096962</v>
      </c>
      <c r="AM138">
        <f>IF(AI138&gt;0.45,1,AL138)</f>
        <v>1</v>
      </c>
      <c r="AO138">
        <f aca="true" t="shared" si="61" ref="AO138:AO189">interpfn($AE$9:$AF$22,AI138,2)</f>
        <v>1</v>
      </c>
      <c r="AP138">
        <f aca="true" t="shared" si="62" ref="AP138:AP189">AK138*AM138</f>
        <v>1.5114270192715145</v>
      </c>
      <c r="AQ138">
        <f aca="true" t="shared" si="63" ref="AQ138:AQ189">$AN$9*AO138</f>
        <v>0.7517511461364198</v>
      </c>
      <c r="AS138">
        <f t="shared" si="50"/>
        <v>-0.5258736626243178</v>
      </c>
      <c r="AT138">
        <f t="shared" si="51"/>
        <v>-23.27395726881989</v>
      </c>
      <c r="AU138">
        <f t="shared" si="52"/>
        <v>14.793667594254659</v>
      </c>
      <c r="AV138">
        <f t="shared" si="53"/>
        <v>5.631994110307998</v>
      </c>
      <c r="AW138">
        <f aca="true" t="shared" si="64" ref="AW138:AW189">AG138</f>
        <v>129</v>
      </c>
      <c r="AX138">
        <f t="shared" si="54"/>
        <v>3.2207453129920918</v>
      </c>
      <c r="AY138">
        <f aca="true" t="shared" si="65" ref="AY138:AY189">AS138*COS(AH138)+AU138*SIN(AH138)</f>
        <v>11.827782045017418</v>
      </c>
      <c r="AZ138">
        <f t="shared" si="57"/>
        <v>3.2207453129920918</v>
      </c>
      <c r="BA138">
        <f t="shared" si="56"/>
        <v>129</v>
      </c>
      <c r="BB138">
        <f aca="true" t="shared" si="66" ref="BB138:BB189">IF(AND(AV138&lt;0,AZ138*AZ139&lt;0),BA138+(BA139-BA138)*AZ138/(AZ139-AZ138),"")</f>
      </c>
      <c r="BC138">
        <f aca="true" t="shared" si="67" ref="BC138:BC189">IF(AND(AV138&lt;0,AZ138*AZ139&lt;0),AY138+(AY139-AY138)*AZ138/(AZ139-AZ138),"")</f>
      </c>
    </row>
    <row r="139" spans="33:55" ht="12.75">
      <c r="AG139">
        <f aca="true" t="shared" si="68" ref="AG139:AG189">AG138+1</f>
        <v>130</v>
      </c>
      <c r="AH139">
        <f t="shared" si="58"/>
        <v>2.2689280275926285</v>
      </c>
      <c r="AI139">
        <f aca="true" t="shared" si="69" ref="AI139:AI189">$D$9*SIN(AH139)</f>
        <v>1.532088886237956</v>
      </c>
      <c r="AJ139" s="17">
        <f t="shared" si="59"/>
        <v>1355149.3520922791</v>
      </c>
      <c r="AK139">
        <f aca="true" t="shared" si="70" ref="AK139:AK189">interpfn($Y$9:$Z$36,AI139,2)</f>
        <v>1.516977778440511</v>
      </c>
      <c r="AL139">
        <f t="shared" si="60"/>
        <v>0.30779598726405655</v>
      </c>
      <c r="AM139">
        <f aca="true" t="shared" si="71" ref="AM139:AM168">IF(AI139&gt;0.45,1,AL139)</f>
        <v>1</v>
      </c>
      <c r="AO139">
        <f t="shared" si="61"/>
        <v>1</v>
      </c>
      <c r="AP139">
        <f t="shared" si="62"/>
        <v>1.516977778440511</v>
      </c>
      <c r="AQ139">
        <f t="shared" si="63"/>
        <v>0.7517511461364198</v>
      </c>
      <c r="AS139">
        <f t="shared" si="50"/>
        <v>-0.5586115053316921</v>
      </c>
      <c r="AT139">
        <f t="shared" si="51"/>
        <v>-23.46204192083207</v>
      </c>
      <c r="AU139">
        <f t="shared" si="52"/>
        <v>14.45839092439286</v>
      </c>
      <c r="AV139">
        <f t="shared" si="53"/>
        <v>5.458402798230825</v>
      </c>
      <c r="AW139">
        <f t="shared" si="64"/>
        <v>130</v>
      </c>
      <c r="AX139">
        <f t="shared" si="54"/>
        <v>3.3250377066746437</v>
      </c>
      <c r="AY139">
        <f t="shared" si="65"/>
        <v>11.434838578328572</v>
      </c>
      <c r="AZ139">
        <f t="shared" si="57"/>
        <v>3.3250377066746437</v>
      </c>
      <c r="BA139">
        <f t="shared" si="56"/>
        <v>130</v>
      </c>
      <c r="BB139">
        <f t="shared" si="66"/>
      </c>
      <c r="BC139">
        <f t="shared" si="67"/>
      </c>
    </row>
    <row r="140" spans="33:55" ht="12.75">
      <c r="AG140">
        <f t="shared" si="68"/>
        <v>131</v>
      </c>
      <c r="AH140">
        <f t="shared" si="58"/>
        <v>2.286381320112572</v>
      </c>
      <c r="AI140">
        <f t="shared" si="69"/>
        <v>1.5094191604455436</v>
      </c>
      <c r="AJ140" s="17">
        <f t="shared" si="59"/>
        <v>1335097.732048789</v>
      </c>
      <c r="AK140">
        <f t="shared" si="70"/>
        <v>1.522645209888614</v>
      </c>
      <c r="AL140">
        <f t="shared" si="60"/>
        <v>0.3043070053764893</v>
      </c>
      <c r="AM140">
        <f t="shared" si="71"/>
        <v>1</v>
      </c>
      <c r="AO140">
        <f t="shared" si="61"/>
        <v>1</v>
      </c>
      <c r="AP140">
        <f t="shared" si="62"/>
        <v>1.522645209888614</v>
      </c>
      <c r="AQ140">
        <f t="shared" si="63"/>
        <v>0.7517511461364198</v>
      </c>
      <c r="AS140">
        <f t="shared" si="50"/>
        <v>-0.5915514911873662</v>
      </c>
      <c r="AT140">
        <f t="shared" si="51"/>
        <v>-23.618234635158895</v>
      </c>
      <c r="AU140">
        <f t="shared" si="52"/>
        <v>14.117663665613101</v>
      </c>
      <c r="AV140">
        <f t="shared" si="53"/>
        <v>5.275699483720977</v>
      </c>
      <c r="AW140">
        <f t="shared" si="64"/>
        <v>131</v>
      </c>
      <c r="AX140">
        <f t="shared" si="54"/>
        <v>3.4234532127075123</v>
      </c>
      <c r="AY140">
        <f t="shared" si="65"/>
        <v>11.042828715707412</v>
      </c>
      <c r="AZ140">
        <f t="shared" si="57"/>
        <v>3.4234532127075123</v>
      </c>
      <c r="BA140">
        <f t="shared" si="56"/>
        <v>131</v>
      </c>
      <c r="BB140">
        <f t="shared" si="66"/>
      </c>
      <c r="BC140">
        <f t="shared" si="67"/>
      </c>
    </row>
    <row r="141" spans="33:55" ht="12.75">
      <c r="AG141">
        <f t="shared" si="68"/>
        <v>132</v>
      </c>
      <c r="AH141">
        <f t="shared" si="58"/>
        <v>2.303834612632515</v>
      </c>
      <c r="AI141">
        <f t="shared" si="69"/>
        <v>1.4862896509547885</v>
      </c>
      <c r="AJ141" s="17">
        <f t="shared" si="59"/>
        <v>1314639.4283027353</v>
      </c>
      <c r="AK141">
        <f t="shared" si="70"/>
        <v>1.528427587261303</v>
      </c>
      <c r="AL141">
        <f t="shared" si="60"/>
        <v>0.30074726052467593</v>
      </c>
      <c r="AM141">
        <f t="shared" si="71"/>
        <v>1</v>
      </c>
      <c r="AO141">
        <f t="shared" si="61"/>
        <v>1</v>
      </c>
      <c r="AP141">
        <f t="shared" si="62"/>
        <v>1.528427587261303</v>
      </c>
      <c r="AQ141">
        <f t="shared" si="63"/>
        <v>0.7517511461364198</v>
      </c>
      <c r="AS141">
        <f t="shared" si="50"/>
        <v>-0.6246534878925896</v>
      </c>
      <c r="AT141">
        <f t="shared" si="51"/>
        <v>-23.683679833114613</v>
      </c>
      <c r="AU141">
        <f t="shared" si="52"/>
        <v>13.771820461453283</v>
      </c>
      <c r="AV141">
        <f t="shared" si="53"/>
        <v>5.076062590113835</v>
      </c>
      <c r="AW141">
        <f t="shared" si="64"/>
        <v>132</v>
      </c>
      <c r="AX141">
        <f t="shared" si="54"/>
        <v>3.515822184159796</v>
      </c>
      <c r="AY141">
        <f t="shared" si="65"/>
        <v>10.652431880450452</v>
      </c>
      <c r="AZ141">
        <f t="shared" si="57"/>
        <v>3.515822184159796</v>
      </c>
      <c r="BA141">
        <f t="shared" si="56"/>
        <v>132</v>
      </c>
      <c r="BB141">
        <f t="shared" si="66"/>
      </c>
      <c r="BC141">
        <f t="shared" si="67"/>
      </c>
    </row>
    <row r="142" spans="33:55" ht="12.75">
      <c r="AG142">
        <f t="shared" si="68"/>
        <v>133</v>
      </c>
      <c r="AH142">
        <f t="shared" si="58"/>
        <v>2.321287905152458</v>
      </c>
      <c r="AI142">
        <f t="shared" si="69"/>
        <v>1.4627074032383411</v>
      </c>
      <c r="AJ142" s="17">
        <f t="shared" si="59"/>
        <v>1293780.6726516224</v>
      </c>
      <c r="AK142">
        <f t="shared" si="70"/>
        <v>1.5343231491904148</v>
      </c>
      <c r="AL142">
        <f t="shared" si="60"/>
        <v>0.29711783704138234</v>
      </c>
      <c r="AM142">
        <f t="shared" si="71"/>
        <v>1</v>
      </c>
      <c r="AO142">
        <f t="shared" si="61"/>
        <v>1</v>
      </c>
      <c r="AP142">
        <f t="shared" si="62"/>
        <v>1.5343231491904148</v>
      </c>
      <c r="AQ142">
        <f t="shared" si="63"/>
        <v>0.7517511461364198</v>
      </c>
      <c r="AS142">
        <f t="shared" si="50"/>
        <v>-0.65787716576335</v>
      </c>
      <c r="AT142">
        <f t="shared" si="51"/>
        <v>-23.650447884718034</v>
      </c>
      <c r="AU142">
        <f t="shared" si="52"/>
        <v>13.421208093483258</v>
      </c>
      <c r="AV142">
        <f t="shared" si="53"/>
        <v>4.858742075175364</v>
      </c>
      <c r="AW142">
        <f t="shared" si="64"/>
        <v>133</v>
      </c>
      <c r="AX142">
        <f t="shared" si="54"/>
        <v>3.6019837608801466</v>
      </c>
      <c r="AY142">
        <f t="shared" si="65"/>
        <v>10.264321367543321</v>
      </c>
      <c r="AZ142">
        <f t="shared" si="57"/>
        <v>3.6019837608801466</v>
      </c>
      <c r="BA142">
        <f t="shared" si="56"/>
        <v>133</v>
      </c>
      <c r="BB142">
        <f t="shared" si="66"/>
      </c>
      <c r="BC142">
        <f t="shared" si="67"/>
      </c>
    </row>
    <row r="143" spans="33:55" ht="12.75">
      <c r="AG143">
        <f t="shared" si="68"/>
        <v>134</v>
      </c>
      <c r="AH143">
        <f t="shared" si="58"/>
        <v>2.3387411976724013</v>
      </c>
      <c r="AI143">
        <f t="shared" si="69"/>
        <v>1.4386796006773028</v>
      </c>
      <c r="AJ143" s="17">
        <f t="shared" si="59"/>
        <v>1272527.8188744853</v>
      </c>
      <c r="AK143">
        <f t="shared" si="70"/>
        <v>1.5403300998306744</v>
      </c>
      <c r="AL143">
        <f t="shared" si="60"/>
        <v>0.2934198404841605</v>
      </c>
      <c r="AM143">
        <f t="shared" si="71"/>
        <v>1</v>
      </c>
      <c r="AO143">
        <f t="shared" si="61"/>
        <v>1</v>
      </c>
      <c r="AP143">
        <f t="shared" si="62"/>
        <v>1.5403300998306744</v>
      </c>
      <c r="AQ143">
        <f t="shared" si="63"/>
        <v>0.7517511461364198</v>
      </c>
      <c r="AS143">
        <f t="shared" si="50"/>
        <v>-0.6911820468658767</v>
      </c>
      <c r="AT143">
        <f t="shared" si="51"/>
        <v>-23.589571636209904</v>
      </c>
      <c r="AU143">
        <f t="shared" si="52"/>
        <v>13.066185399587747</v>
      </c>
      <c r="AV143">
        <f t="shared" si="53"/>
        <v>4.633947166250534</v>
      </c>
      <c r="AW143">
        <f t="shared" si="64"/>
        <v>134</v>
      </c>
      <c r="AX143">
        <f t="shared" si="54"/>
        <v>3.681786114838917</v>
      </c>
      <c r="AY143">
        <f t="shared" si="65"/>
        <v>9.879162590893616</v>
      </c>
      <c r="AZ143">
        <f t="shared" si="57"/>
        <v>3.681786114838917</v>
      </c>
      <c r="BA143">
        <f t="shared" si="56"/>
        <v>134</v>
      </c>
      <c r="BB143">
        <f t="shared" si="66"/>
      </c>
      <c r="BC143">
        <f t="shared" si="67"/>
      </c>
    </row>
    <row r="144" spans="33:55" ht="12.75">
      <c r="AG144">
        <f t="shared" si="68"/>
        <v>135</v>
      </c>
      <c r="AH144">
        <f t="shared" si="58"/>
        <v>2.356194490192345</v>
      </c>
      <c r="AI144">
        <f t="shared" si="69"/>
        <v>1.4142135623730951</v>
      </c>
      <c r="AJ144" s="17">
        <f t="shared" si="59"/>
        <v>1250887.3407964644</v>
      </c>
      <c r="AK144">
        <f t="shared" si="70"/>
        <v>1.5464466094067262</v>
      </c>
      <c r="AL144">
        <f t="shared" si="60"/>
        <v>0.2896543972985848</v>
      </c>
      <c r="AM144">
        <f t="shared" si="71"/>
        <v>1</v>
      </c>
      <c r="AO144">
        <f t="shared" si="61"/>
        <v>1</v>
      </c>
      <c r="AP144">
        <f t="shared" si="62"/>
        <v>1.5464466094067262</v>
      </c>
      <c r="AQ144">
        <f t="shared" si="63"/>
        <v>0.7517511461364198</v>
      </c>
      <c r="AS144">
        <f t="shared" si="50"/>
        <v>-0.7245275543327712</v>
      </c>
      <c r="AT144">
        <f t="shared" si="51"/>
        <v>-23.501639287608874</v>
      </c>
      <c r="AU144">
        <f t="shared" si="52"/>
        <v>12.707123163436714</v>
      </c>
      <c r="AV144">
        <f t="shared" si="53"/>
        <v>4.402124532511582</v>
      </c>
      <c r="AW144">
        <f t="shared" si="64"/>
        <v>135</v>
      </c>
      <c r="AX144">
        <f t="shared" si="54"/>
        <v>3.755086680715192</v>
      </c>
      <c r="AY144">
        <f t="shared" si="65"/>
        <v>9.497611305063963</v>
      </c>
      <c r="AZ144">
        <f t="shared" si="57"/>
        <v>3.755086680715192</v>
      </c>
      <c r="BA144">
        <f t="shared" si="56"/>
        <v>135</v>
      </c>
      <c r="BB144">
        <f t="shared" si="66"/>
      </c>
      <c r="BC144">
        <f t="shared" si="67"/>
      </c>
    </row>
    <row r="145" spans="33:55" ht="12.75">
      <c r="AG145">
        <f t="shared" si="68"/>
        <v>136</v>
      </c>
      <c r="AH145">
        <f t="shared" si="58"/>
        <v>2.3736477827122884</v>
      </c>
      <c r="AI145">
        <f t="shared" si="69"/>
        <v>1.3893167409179943</v>
      </c>
      <c r="AJ145" s="17">
        <f t="shared" si="59"/>
        <v>1228865.8303168193</v>
      </c>
      <c r="AK145">
        <f t="shared" si="70"/>
        <v>1.5564099554492035</v>
      </c>
      <c r="AL145">
        <f t="shared" si="60"/>
        <v>0.28582265447512656</v>
      </c>
      <c r="AM145">
        <f t="shared" si="71"/>
        <v>1</v>
      </c>
      <c r="AO145">
        <f t="shared" si="61"/>
        <v>0.9989316740917994</v>
      </c>
      <c r="AP145">
        <f t="shared" si="62"/>
        <v>1.5564099554492035</v>
      </c>
      <c r="AQ145">
        <f t="shared" si="63"/>
        <v>0.7509480309104828</v>
      </c>
      <c r="AS145">
        <f t="shared" si="50"/>
        <v>-0.7578730617996655</v>
      </c>
      <c r="AT145">
        <f t="shared" si="51"/>
        <v>-23.429658497705866</v>
      </c>
      <c r="AU145">
        <f t="shared" si="52"/>
        <v>12.359672984902843</v>
      </c>
      <c r="AV145">
        <f t="shared" si="53"/>
        <v>4.169610673223048</v>
      </c>
      <c r="AW145">
        <f t="shared" si="64"/>
        <v>136</v>
      </c>
      <c r="AX145">
        <f t="shared" si="54"/>
        <v>3.8196347220168336</v>
      </c>
      <c r="AY145">
        <f t="shared" si="65"/>
        <v>9.130918552055713</v>
      </c>
      <c r="AZ145">
        <f t="shared" si="57"/>
        <v>3.8196347220168336</v>
      </c>
      <c r="BA145">
        <f t="shared" si="56"/>
        <v>136</v>
      </c>
      <c r="BB145">
        <f t="shared" si="66"/>
      </c>
      <c r="BC145">
        <f t="shared" si="67"/>
      </c>
    </row>
    <row r="146" spans="33:55" ht="12.75">
      <c r="AG146">
        <f t="shared" si="68"/>
        <v>137</v>
      </c>
      <c r="AH146">
        <f t="shared" si="58"/>
        <v>2.3911010752322315</v>
      </c>
      <c r="AI146">
        <f t="shared" si="69"/>
        <v>1.3639967201249972</v>
      </c>
      <c r="AJ146" s="17">
        <f t="shared" si="59"/>
        <v>1206469.9954009696</v>
      </c>
      <c r="AK146">
        <f t="shared" si="70"/>
        <v>1.5716019679250017</v>
      </c>
      <c r="AL146">
        <f t="shared" si="60"/>
        <v>0.2819257791997687</v>
      </c>
      <c r="AM146">
        <f t="shared" si="71"/>
        <v>1</v>
      </c>
      <c r="AO146">
        <f t="shared" si="61"/>
        <v>0.9963996720124997</v>
      </c>
      <c r="AP146">
        <f t="shared" si="62"/>
        <v>1.5716019679250017</v>
      </c>
      <c r="AQ146">
        <f t="shared" si="63"/>
        <v>0.7490445954453494</v>
      </c>
      <c r="AS146">
        <f t="shared" si="50"/>
        <v>-0.7911779429021926</v>
      </c>
      <c r="AT146">
        <f t="shared" si="51"/>
        <v>-23.363098381431616</v>
      </c>
      <c r="AU146">
        <f t="shared" si="52"/>
        <v>12.027633412514728</v>
      </c>
      <c r="AV146">
        <f t="shared" si="53"/>
        <v>3.93532288714973</v>
      </c>
      <c r="AW146">
        <f t="shared" si="64"/>
        <v>137</v>
      </c>
      <c r="AX146">
        <f t="shared" si="54"/>
        <v>3.8748346864946845</v>
      </c>
      <c r="AY146">
        <f t="shared" si="65"/>
        <v>8.781457179948918</v>
      </c>
      <c r="AZ146">
        <f t="shared" si="57"/>
        <v>3.8748346864946845</v>
      </c>
      <c r="BA146">
        <f t="shared" si="56"/>
        <v>137</v>
      </c>
      <c r="BB146">
        <f t="shared" si="66"/>
      </c>
      <c r="BC146">
        <f t="shared" si="67"/>
      </c>
    </row>
    <row r="147" spans="33:55" ht="12.75">
      <c r="AG147">
        <f t="shared" si="68"/>
        <v>138</v>
      </c>
      <c r="AH147">
        <f t="shared" si="58"/>
        <v>2.4085543677521746</v>
      </c>
      <c r="AI147">
        <f t="shared" si="69"/>
        <v>1.3382612127177167</v>
      </c>
      <c r="AJ147" s="17">
        <f t="shared" si="59"/>
        <v>1183706.6580371833</v>
      </c>
      <c r="AK147">
        <f t="shared" si="70"/>
        <v>1.5870432723693702</v>
      </c>
      <c r="AL147">
        <f t="shared" si="60"/>
        <v>0.2779649584984699</v>
      </c>
      <c r="AM147">
        <f t="shared" si="71"/>
        <v>1</v>
      </c>
      <c r="AO147">
        <f t="shared" si="61"/>
        <v>0.9938261212717716</v>
      </c>
      <c r="AP147">
        <f t="shared" si="62"/>
        <v>1.5870432723693702</v>
      </c>
      <c r="AQ147">
        <f t="shared" si="63"/>
        <v>0.7471099257263668</v>
      </c>
      <c r="AS147">
        <f t="shared" si="50"/>
        <v>-0.8244016207729528</v>
      </c>
      <c r="AT147">
        <f t="shared" si="51"/>
        <v>-23.270617852680196</v>
      </c>
      <c r="AU147">
        <f t="shared" si="52"/>
        <v>11.69016635157529</v>
      </c>
      <c r="AV147">
        <f t="shared" si="53"/>
        <v>3.695297657855506</v>
      </c>
      <c r="AW147">
        <f t="shared" si="64"/>
        <v>138</v>
      </c>
      <c r="AX147">
        <f t="shared" si="54"/>
        <v>3.9235193110018187</v>
      </c>
      <c r="AY147">
        <f t="shared" si="65"/>
        <v>8.434897897858093</v>
      </c>
      <c r="AZ147">
        <f t="shared" si="57"/>
        <v>3.9235193110018187</v>
      </c>
      <c r="BA147">
        <f t="shared" si="56"/>
        <v>138</v>
      </c>
      <c r="BB147">
        <f t="shared" si="66"/>
      </c>
      <c r="BC147">
        <f t="shared" si="67"/>
      </c>
    </row>
    <row r="148" spans="33:55" ht="12.75">
      <c r="AG148">
        <f t="shared" si="68"/>
        <v>139</v>
      </c>
      <c r="AH148">
        <f t="shared" si="58"/>
        <v>2.426007660272118</v>
      </c>
      <c r="AI148">
        <f t="shared" si="69"/>
        <v>1.3121180579810146</v>
      </c>
      <c r="AJ148" s="17">
        <f t="shared" si="59"/>
        <v>1160582.7521585347</v>
      </c>
      <c r="AK148">
        <f t="shared" si="70"/>
        <v>1.6027291652113913</v>
      </c>
      <c r="AL148">
        <f t="shared" si="60"/>
        <v>0.27394139887558505</v>
      </c>
      <c r="AM148">
        <f t="shared" si="71"/>
        <v>1</v>
      </c>
      <c r="AO148">
        <f t="shared" si="61"/>
        <v>0.9912118057981014</v>
      </c>
      <c r="AP148">
        <f t="shared" si="62"/>
        <v>1.6027291652113913</v>
      </c>
      <c r="AQ148">
        <f t="shared" si="63"/>
        <v>0.7451446110726732</v>
      </c>
      <c r="AS148">
        <f t="shared" si="50"/>
        <v>-0.8575036174781773</v>
      </c>
      <c r="AT148">
        <f t="shared" si="51"/>
        <v>-23.152537649303863</v>
      </c>
      <c r="AU148">
        <f t="shared" si="52"/>
        <v>11.347667957768177</v>
      </c>
      <c r="AV148">
        <f t="shared" si="53"/>
        <v>3.449967267245623</v>
      </c>
      <c r="AW148">
        <f t="shared" si="64"/>
        <v>139</v>
      </c>
      <c r="AX148">
        <f t="shared" si="54"/>
        <v>3.9655879526968203</v>
      </c>
      <c r="AY148">
        <f t="shared" si="65"/>
        <v>8.091906216866546</v>
      </c>
      <c r="AZ148">
        <f t="shared" si="57"/>
        <v>3.9655879526968203</v>
      </c>
      <c r="BA148">
        <f t="shared" si="56"/>
        <v>139</v>
      </c>
      <c r="BB148">
        <f t="shared" si="66"/>
      </c>
      <c r="BC148">
        <f t="shared" si="67"/>
      </c>
    </row>
    <row r="149" spans="33:55" ht="12.75">
      <c r="AG149">
        <f t="shared" si="68"/>
        <v>140</v>
      </c>
      <c r="AH149">
        <f t="shared" si="58"/>
        <v>2.443460952792061</v>
      </c>
      <c r="AI149">
        <f t="shared" si="69"/>
        <v>1.285575219373079</v>
      </c>
      <c r="AJ149" s="17">
        <f t="shared" si="59"/>
        <v>1137105.3215307617</v>
      </c>
      <c r="AK149">
        <f t="shared" si="70"/>
        <v>1.6186548683761528</v>
      </c>
      <c r="AL149">
        <f t="shared" si="60"/>
        <v>0.26985632594635256</v>
      </c>
      <c r="AM149">
        <f t="shared" si="71"/>
        <v>1</v>
      </c>
      <c r="AO149">
        <f t="shared" si="61"/>
        <v>0.9856725658119236</v>
      </c>
      <c r="AP149">
        <f t="shared" si="62"/>
        <v>1.6186548683761528</v>
      </c>
      <c r="AQ149">
        <f t="shared" si="63"/>
        <v>0.7409804810643392</v>
      </c>
      <c r="AS149">
        <f t="shared" si="50"/>
        <v>-0.8904436033338503</v>
      </c>
      <c r="AT149">
        <f t="shared" si="51"/>
        <v>-23.00919714994378</v>
      </c>
      <c r="AU149">
        <f t="shared" si="52"/>
        <v>10.971154469456252</v>
      </c>
      <c r="AV149">
        <f t="shared" si="53"/>
        <v>3.199770514974115</v>
      </c>
      <c r="AW149">
        <f t="shared" si="64"/>
        <v>140</v>
      </c>
      <c r="AX149">
        <f t="shared" si="54"/>
        <v>4.005026351747759</v>
      </c>
      <c r="AY149">
        <f t="shared" si="65"/>
        <v>7.734241531168314</v>
      </c>
      <c r="AZ149">
        <f t="shared" si="57"/>
        <v>4.005026351747759</v>
      </c>
      <c r="BA149">
        <f t="shared" si="56"/>
        <v>140</v>
      </c>
      <c r="BB149">
        <f t="shared" si="66"/>
      </c>
      <c r="BC149">
        <f t="shared" si="67"/>
      </c>
    </row>
    <row r="150" spans="33:55" ht="12.75">
      <c r="AG150">
        <f t="shared" si="68"/>
        <v>141</v>
      </c>
      <c r="AH150">
        <f t="shared" si="58"/>
        <v>2.4609142453120043</v>
      </c>
      <c r="AI150">
        <f t="shared" si="69"/>
        <v>1.2586407820996754</v>
      </c>
      <c r="AJ150" s="17">
        <f t="shared" si="59"/>
        <v>1113281.5176066635</v>
      </c>
      <c r="AK150">
        <f t="shared" si="70"/>
        <v>1.6348155307401948</v>
      </c>
      <c r="AL150">
        <f t="shared" si="60"/>
        <v>0.2657109840635595</v>
      </c>
      <c r="AM150">
        <f t="shared" si="71"/>
        <v>1</v>
      </c>
      <c r="AO150">
        <f t="shared" si="61"/>
        <v>0.9775922346299026</v>
      </c>
      <c r="AP150">
        <f t="shared" si="62"/>
        <v>1.6348155307401948</v>
      </c>
      <c r="AQ150">
        <f t="shared" si="63"/>
        <v>0.7349060828370931</v>
      </c>
      <c r="AS150">
        <f t="shared" si="50"/>
        <v>-0.923181446041224</v>
      </c>
      <c r="AT150">
        <f t="shared" si="51"/>
        <v>-22.840953525852584</v>
      </c>
      <c r="AU150">
        <f t="shared" si="52"/>
        <v>10.567659837225515</v>
      </c>
      <c r="AV150">
        <f t="shared" si="53"/>
        <v>2.945151885348252</v>
      </c>
      <c r="AW150">
        <f t="shared" si="64"/>
        <v>141</v>
      </c>
      <c r="AX150">
        <f t="shared" si="54"/>
        <v>4.040836770640582</v>
      </c>
      <c r="AY150">
        <f t="shared" si="65"/>
        <v>7.367890553727369</v>
      </c>
      <c r="AZ150">
        <f t="shared" si="57"/>
        <v>4.040836770640582</v>
      </c>
      <c r="BA150">
        <f t="shared" si="56"/>
        <v>141</v>
      </c>
      <c r="BB150">
        <f t="shared" si="66"/>
      </c>
      <c r="BC150">
        <f t="shared" si="67"/>
      </c>
    </row>
    <row r="151" spans="33:55" ht="12.75">
      <c r="AG151">
        <f t="shared" si="68"/>
        <v>142</v>
      </c>
      <c r="AH151">
        <f t="shared" si="58"/>
        <v>2.478367537831948</v>
      </c>
      <c r="AI151">
        <f t="shared" si="69"/>
        <v>1.2313229506513168</v>
      </c>
      <c r="AJ151" s="17">
        <f t="shared" si="59"/>
        <v>1089118.5973477017</v>
      </c>
      <c r="AK151">
        <f t="shared" si="70"/>
        <v>1.6512062296092098</v>
      </c>
      <c r="AL151">
        <f t="shared" si="60"/>
        <v>0.2615066359385001</v>
      </c>
      <c r="AM151">
        <f t="shared" si="71"/>
        <v>1</v>
      </c>
      <c r="AO151">
        <f t="shared" si="61"/>
        <v>0.969396885195395</v>
      </c>
      <c r="AP151">
        <f t="shared" si="62"/>
        <v>1.6512062296092098</v>
      </c>
      <c r="AQ151">
        <f t="shared" si="63"/>
        <v>0.7287452195067136</v>
      </c>
      <c r="AS151">
        <f t="shared" si="50"/>
        <v>-0.9556772595818377</v>
      </c>
      <c r="AT151">
        <f t="shared" si="51"/>
        <v>-22.648180907721756</v>
      </c>
      <c r="AU151">
        <f t="shared" si="52"/>
        <v>10.16328209283223</v>
      </c>
      <c r="AV151">
        <f t="shared" si="53"/>
        <v>2.686560709763749</v>
      </c>
      <c r="AW151">
        <f t="shared" si="64"/>
        <v>142</v>
      </c>
      <c r="AX151">
        <f t="shared" si="54"/>
        <v>4.069389356681804</v>
      </c>
      <c r="AY151">
        <f t="shared" si="65"/>
        <v>7.010225204951826</v>
      </c>
      <c r="AZ151">
        <f t="shared" si="57"/>
        <v>4.069389356681804</v>
      </c>
      <c r="BA151">
        <f t="shared" si="56"/>
        <v>142</v>
      </c>
      <c r="BB151">
        <f t="shared" si="66"/>
      </c>
      <c r="BC151">
        <f t="shared" si="67"/>
      </c>
    </row>
    <row r="152" spans="33:55" ht="12.75">
      <c r="AG152">
        <f t="shared" si="68"/>
        <v>143</v>
      </c>
      <c r="AH152">
        <f t="shared" si="58"/>
        <v>2.4958208303518914</v>
      </c>
      <c r="AI152">
        <f t="shared" si="69"/>
        <v>1.2036300463040963</v>
      </c>
      <c r="AJ152" s="17">
        <f t="shared" si="59"/>
        <v>1064623.9210134589</v>
      </c>
      <c r="AK152">
        <f t="shared" si="70"/>
        <v>1.667821972217542</v>
      </c>
      <c r="AL152">
        <f t="shared" si="60"/>
        <v>0.25724456225634185</v>
      </c>
      <c r="AM152">
        <f t="shared" si="71"/>
        <v>1</v>
      </c>
      <c r="AO152">
        <f t="shared" si="61"/>
        <v>0.9610890138912289</v>
      </c>
      <c r="AP152">
        <f t="shared" si="62"/>
        <v>1.667821972217542</v>
      </c>
      <c r="AQ152">
        <f t="shared" si="63"/>
        <v>0.7224997677318529</v>
      </c>
      <c r="AS152">
        <f t="shared" si="50"/>
        <v>-0.987891452812488</v>
      </c>
      <c r="AT152">
        <f t="shared" si="51"/>
        <v>-22.43126956963056</v>
      </c>
      <c r="AU152">
        <f t="shared" si="52"/>
        <v>9.758653382449562</v>
      </c>
      <c r="AV152">
        <f t="shared" si="53"/>
        <v>2.424450326318174</v>
      </c>
      <c r="AW152">
        <f t="shared" si="64"/>
        <v>143</v>
      </c>
      <c r="AX152">
        <f t="shared" si="54"/>
        <v>4.090598027908864</v>
      </c>
      <c r="AY152">
        <f t="shared" si="65"/>
        <v>6.661869405579959</v>
      </c>
      <c r="AZ152">
        <f t="shared" si="57"/>
        <v>4.090598027908864</v>
      </c>
      <c r="BA152">
        <f t="shared" si="56"/>
        <v>143</v>
      </c>
      <c r="BB152">
        <f t="shared" si="66"/>
      </c>
      <c r="BC152">
        <f t="shared" si="67"/>
      </c>
    </row>
    <row r="153" spans="33:55" ht="12.75">
      <c r="AG153">
        <f t="shared" si="68"/>
        <v>144</v>
      </c>
      <c r="AH153">
        <f t="shared" si="58"/>
        <v>2.5132741228718345</v>
      </c>
      <c r="AI153">
        <f t="shared" si="69"/>
        <v>1.1755705045849465</v>
      </c>
      <c r="AJ153" s="17">
        <f t="shared" si="59"/>
        <v>1039804.9499196328</v>
      </c>
      <c r="AK153">
        <f t="shared" si="70"/>
        <v>1.6968724449565589</v>
      </c>
      <c r="AL153">
        <f t="shared" si="60"/>
        <v>0.2529260612860161</v>
      </c>
      <c r="AM153">
        <f t="shared" si="71"/>
        <v>1</v>
      </c>
      <c r="AO153">
        <f t="shared" si="61"/>
        <v>0.9453423027509679</v>
      </c>
      <c r="AP153">
        <f t="shared" si="62"/>
        <v>1.6968724449565589</v>
      </c>
      <c r="AQ153">
        <f t="shared" si="63"/>
        <v>0.7106621595842825</v>
      </c>
      <c r="AS153">
        <f t="shared" si="50"/>
        <v>-1.0197847777009383</v>
      </c>
      <c r="AT153">
        <f t="shared" si="51"/>
        <v>-22.19062513210913</v>
      </c>
      <c r="AU153">
        <f t="shared" si="52"/>
        <v>9.350207170354418</v>
      </c>
      <c r="AV153">
        <f t="shared" si="53"/>
        <v>2.159277238243096</v>
      </c>
      <c r="AW153">
        <f t="shared" si="64"/>
        <v>144</v>
      </c>
      <c r="AX153">
        <f t="shared" si="54"/>
        <v>4.104970969887352</v>
      </c>
      <c r="AY153">
        <f t="shared" si="65"/>
        <v>6.320937096378601</v>
      </c>
      <c r="AZ153">
        <f t="shared" si="57"/>
        <v>4.104970969887352</v>
      </c>
      <c r="BA153">
        <f t="shared" si="56"/>
        <v>144</v>
      </c>
      <c r="BB153">
        <f t="shared" si="66"/>
      </c>
      <c r="BC153">
        <f t="shared" si="67"/>
      </c>
    </row>
    <row r="154" spans="33:55" ht="12.75">
      <c r="AG154">
        <f t="shared" si="68"/>
        <v>145</v>
      </c>
      <c r="AH154">
        <f t="shared" si="58"/>
        <v>2.5307274153917776</v>
      </c>
      <c r="AI154">
        <f t="shared" si="69"/>
        <v>1.1471528727020928</v>
      </c>
      <c r="AJ154" s="17">
        <f t="shared" si="59"/>
        <v>1014669.2441652442</v>
      </c>
      <c r="AK154">
        <f t="shared" si="70"/>
        <v>1.728131840027698</v>
      </c>
      <c r="AL154">
        <f t="shared" si="60"/>
        <v>0.24855244848475247</v>
      </c>
      <c r="AM154">
        <f t="shared" si="71"/>
        <v>1</v>
      </c>
      <c r="AO154">
        <f t="shared" si="61"/>
        <v>0.9282917236212557</v>
      </c>
      <c r="AP154">
        <f t="shared" si="62"/>
        <v>1.728131840027698</v>
      </c>
      <c r="AQ154">
        <f t="shared" si="63"/>
        <v>0.6978443671812316</v>
      </c>
      <c r="AS154">
        <f t="shared" si="50"/>
        <v>-1.0513183771436034</v>
      </c>
      <c r="AT154">
        <f t="shared" si="51"/>
        <v>-22.168047906916527</v>
      </c>
      <c r="AU154">
        <f t="shared" si="52"/>
        <v>8.93893792777944</v>
      </c>
      <c r="AV154">
        <f t="shared" si="53"/>
        <v>1.9249771287704687</v>
      </c>
      <c r="AW154">
        <f t="shared" si="64"/>
        <v>145</v>
      </c>
      <c r="AX154">
        <f t="shared" si="54"/>
        <v>4.112395770490749</v>
      </c>
      <c r="AY154">
        <f t="shared" si="65"/>
        <v>5.988353759214706</v>
      </c>
      <c r="AZ154">
        <f t="shared" si="57"/>
        <v>4.112395770490749</v>
      </c>
      <c r="BA154">
        <f t="shared" si="56"/>
        <v>145</v>
      </c>
      <c r="BB154">
        <f t="shared" si="66"/>
      </c>
      <c r="BC154">
        <f t="shared" si="67"/>
      </c>
    </row>
    <row r="155" spans="33:55" ht="12.75">
      <c r="AG155">
        <f t="shared" si="68"/>
        <v>146</v>
      </c>
      <c r="AH155">
        <f t="shared" si="58"/>
        <v>2.548180707911721</v>
      </c>
      <c r="AI155">
        <f t="shared" si="69"/>
        <v>1.1183858069414938</v>
      </c>
      <c r="AJ155" s="17">
        <f t="shared" si="59"/>
        <v>989224.4603297606</v>
      </c>
      <c r="AK155">
        <f t="shared" si="70"/>
        <v>1.7597756123643569</v>
      </c>
      <c r="AL155">
        <f t="shared" si="60"/>
        <v>0.2444375467478153</v>
      </c>
      <c r="AM155">
        <f t="shared" si="71"/>
        <v>1</v>
      </c>
      <c r="AO155">
        <f t="shared" si="61"/>
        <v>0.9110314841648962</v>
      </c>
      <c r="AP155">
        <f t="shared" si="62"/>
        <v>1.7597756123643569</v>
      </c>
      <c r="AQ155">
        <f t="shared" si="63"/>
        <v>0.6848689623873243</v>
      </c>
      <c r="AS155">
        <f t="shared" si="50"/>
        <v>-1.0824538323069417</v>
      </c>
      <c r="AT155">
        <f t="shared" si="51"/>
        <v>-22.143982689790253</v>
      </c>
      <c r="AU155">
        <f t="shared" si="52"/>
        <v>8.526328124039797</v>
      </c>
      <c r="AV155">
        <f t="shared" si="53"/>
        <v>1.6915001456286312</v>
      </c>
      <c r="AW155">
        <f t="shared" si="64"/>
        <v>146</v>
      </c>
      <c r="AX155">
        <f t="shared" si="54"/>
        <v>4.112704292026876</v>
      </c>
      <c r="AY155">
        <f t="shared" si="65"/>
        <v>5.66525707716475</v>
      </c>
      <c r="AZ155">
        <f t="shared" si="57"/>
        <v>4.112704292026876</v>
      </c>
      <c r="BA155">
        <f t="shared" si="56"/>
        <v>146</v>
      </c>
      <c r="BB155">
        <f t="shared" si="66"/>
      </c>
      <c r="BC155">
        <f t="shared" si="67"/>
      </c>
    </row>
    <row r="156" spans="33:55" ht="12.75">
      <c r="AG156">
        <f t="shared" si="68"/>
        <v>147</v>
      </c>
      <c r="AH156">
        <f t="shared" si="58"/>
        <v>2.5656340004316647</v>
      </c>
      <c r="AI156">
        <f t="shared" si="69"/>
        <v>1.089278070030054</v>
      </c>
      <c r="AJ156" s="17">
        <f t="shared" si="59"/>
        <v>963478.349140828</v>
      </c>
      <c r="AK156">
        <f t="shared" si="70"/>
        <v>1.8003716669428977</v>
      </c>
      <c r="AL156">
        <f t="shared" si="60"/>
        <v>0.24070436062542006</v>
      </c>
      <c r="AM156">
        <f t="shared" si="71"/>
        <v>1</v>
      </c>
      <c r="AO156">
        <f t="shared" si="61"/>
        <v>0.8892780700300539</v>
      </c>
      <c r="AP156">
        <f t="shared" si="62"/>
        <v>1.8003716669428977</v>
      </c>
      <c r="AQ156">
        <f t="shared" si="63"/>
        <v>0.6685158083790764</v>
      </c>
      <c r="AS156">
        <f t="shared" si="50"/>
        <v>-1.1131532094348853</v>
      </c>
      <c r="AT156">
        <f t="shared" si="51"/>
        <v>-22.081196345591497</v>
      </c>
      <c r="AU156">
        <f t="shared" si="52"/>
        <v>8.113235883878618</v>
      </c>
      <c r="AV156">
        <f t="shared" si="53"/>
        <v>1.4540814031455007</v>
      </c>
      <c r="AW156">
        <f t="shared" si="64"/>
        <v>147</v>
      </c>
      <c r="AX156">
        <f t="shared" si="54"/>
        <v>4.105826909068675</v>
      </c>
      <c r="AY156">
        <f t="shared" si="65"/>
        <v>5.3523537970119675</v>
      </c>
      <c r="AZ156">
        <f t="shared" si="57"/>
        <v>4.105826909068675</v>
      </c>
      <c r="BA156">
        <f t="shared" si="56"/>
        <v>147</v>
      </c>
      <c r="BB156">
        <f t="shared" si="66"/>
      </c>
      <c r="BC156">
        <f t="shared" si="67"/>
      </c>
    </row>
    <row r="157" spans="33:55" ht="12.75">
      <c r="AG157">
        <f t="shared" si="68"/>
        <v>148</v>
      </c>
      <c r="AH157">
        <f t="shared" si="58"/>
        <v>2.5830872929516078</v>
      </c>
      <c r="AI157">
        <f t="shared" si="69"/>
        <v>1.0598385284664098</v>
      </c>
      <c r="AJ157" s="17">
        <f t="shared" si="59"/>
        <v>937438.7531133232</v>
      </c>
      <c r="AK157">
        <f t="shared" si="70"/>
        <v>1.8563067959138215</v>
      </c>
      <c r="AL157">
        <f t="shared" si="60"/>
        <v>0.23692861920143188</v>
      </c>
      <c r="AM157">
        <f t="shared" si="71"/>
        <v>1</v>
      </c>
      <c r="AO157">
        <f t="shared" si="61"/>
        <v>0.8598385284664097</v>
      </c>
      <c r="AP157">
        <f t="shared" si="62"/>
        <v>1.8563067959138215</v>
      </c>
      <c r="AQ157">
        <f t="shared" si="63"/>
        <v>0.6463845992668762</v>
      </c>
      <c r="AS157">
        <f t="shared" si="50"/>
        <v>-1.143379106065279</v>
      </c>
      <c r="AT157">
        <f t="shared" si="51"/>
        <v>-21.979642073649785</v>
      </c>
      <c r="AU157">
        <f t="shared" si="52"/>
        <v>7.694374031124234</v>
      </c>
      <c r="AV157">
        <f t="shared" si="53"/>
        <v>1.2131114665651577</v>
      </c>
      <c r="AW157">
        <f t="shared" si="64"/>
        <v>148</v>
      </c>
      <c r="AX157">
        <f t="shared" si="54"/>
        <v>4.092558152784437</v>
      </c>
      <c r="AY157">
        <f t="shared" si="65"/>
        <v>5.047037499392129</v>
      </c>
      <c r="AZ157">
        <f t="shared" si="57"/>
        <v>4.092558152784437</v>
      </c>
      <c r="BA157">
        <f t="shared" si="56"/>
        <v>148</v>
      </c>
      <c r="BB157">
        <f t="shared" si="66"/>
      </c>
      <c r="BC157">
        <f t="shared" si="67"/>
      </c>
    </row>
    <row r="158" spans="33:55" ht="12.75">
      <c r="AG158">
        <f t="shared" si="68"/>
        <v>149</v>
      </c>
      <c r="AH158">
        <f t="shared" si="58"/>
        <v>2.600540585471551</v>
      </c>
      <c r="AI158">
        <f t="shared" si="69"/>
        <v>1.0300761498201088</v>
      </c>
      <c r="AJ158" s="17">
        <f t="shared" si="59"/>
        <v>911113.6041604474</v>
      </c>
      <c r="AK158">
        <f t="shared" si="70"/>
        <v>1.9128553153417933</v>
      </c>
      <c r="AL158">
        <f t="shared" si="60"/>
        <v>0.23311147260326487</v>
      </c>
      <c r="AM158">
        <f t="shared" si="71"/>
        <v>1</v>
      </c>
      <c r="AO158">
        <f t="shared" si="61"/>
        <v>0.8300761498201088</v>
      </c>
      <c r="AP158">
        <f t="shared" si="62"/>
        <v>1.9128553153417933</v>
      </c>
      <c r="AQ158">
        <f t="shared" si="63"/>
        <v>0.6240106970077733</v>
      </c>
      <c r="AS158">
        <f t="shared" si="50"/>
        <v>-1.1730946965990219</v>
      </c>
      <c r="AT158">
        <f t="shared" si="51"/>
        <v>-21.83936155845211</v>
      </c>
      <c r="AU158">
        <f t="shared" si="52"/>
        <v>7.269410659669837</v>
      </c>
      <c r="AV158">
        <f t="shared" si="53"/>
        <v>0.9689905452713088</v>
      </c>
      <c r="AW158">
        <f t="shared" si="64"/>
        <v>149</v>
      </c>
      <c r="AX158">
        <f t="shared" si="54"/>
        <v>4.073017104911608</v>
      </c>
      <c r="AY158">
        <f t="shared" si="65"/>
        <v>4.749561686438728</v>
      </c>
      <c r="AZ158">
        <f t="shared" si="57"/>
        <v>4.073017104911608</v>
      </c>
      <c r="BA158">
        <f t="shared" si="56"/>
        <v>149</v>
      </c>
      <c r="BB158">
        <f t="shared" si="66"/>
      </c>
      <c r="BC158">
        <f t="shared" si="67"/>
      </c>
    </row>
    <row r="159" spans="33:55" ht="12.75">
      <c r="AG159">
        <f t="shared" si="68"/>
        <v>150</v>
      </c>
      <c r="AH159">
        <f t="shared" si="58"/>
        <v>2.6179938779914944</v>
      </c>
      <c r="AI159">
        <f t="shared" si="69"/>
        <v>0.9999999999999999</v>
      </c>
      <c r="AJ159" s="17">
        <f t="shared" si="59"/>
        <v>884510.9211775877</v>
      </c>
      <c r="AK159">
        <f t="shared" si="70"/>
        <v>1.9699999999999998</v>
      </c>
      <c r="AL159">
        <f t="shared" si="60"/>
        <v>0.22925408357075022</v>
      </c>
      <c r="AM159">
        <f t="shared" si="71"/>
        <v>1</v>
      </c>
      <c r="AO159">
        <f t="shared" si="61"/>
        <v>0.8000000000000003</v>
      </c>
      <c r="AP159">
        <f t="shared" si="62"/>
        <v>1.9699999999999998</v>
      </c>
      <c r="AQ159">
        <f t="shared" si="63"/>
        <v>0.601400916909136</v>
      </c>
      <c r="AS159">
        <f t="shared" si="50"/>
        <v>-1.202263777166386</v>
      </c>
      <c r="AT159">
        <f t="shared" si="51"/>
        <v>-21.6604836636521</v>
      </c>
      <c r="AU159">
        <f t="shared" si="52"/>
        <v>6.840730044250567</v>
      </c>
      <c r="AV159">
        <f t="shared" si="53"/>
        <v>0.7221275865177681</v>
      </c>
      <c r="AW159">
        <f t="shared" si="64"/>
        <v>150</v>
      </c>
      <c r="AX159">
        <f t="shared" si="54"/>
        <v>4.046957839599903</v>
      </c>
      <c r="AY159">
        <f t="shared" si="65"/>
        <v>4.461555995201207</v>
      </c>
      <c r="AZ159">
        <f t="shared" si="57"/>
        <v>4.046957839599903</v>
      </c>
      <c r="BA159">
        <f t="shared" si="56"/>
        <v>150</v>
      </c>
      <c r="BB159">
        <f t="shared" si="66"/>
      </c>
      <c r="BC159">
        <f t="shared" si="67"/>
      </c>
    </row>
    <row r="160" spans="33:55" ht="12.75">
      <c r="AG160">
        <f t="shared" si="68"/>
        <v>151</v>
      </c>
      <c r="AH160">
        <f t="shared" si="58"/>
        <v>2.6354471705114375</v>
      </c>
      <c r="AI160">
        <f t="shared" si="69"/>
        <v>0.9696192404926743</v>
      </c>
      <c r="AJ160" s="17">
        <f t="shared" si="59"/>
        <v>857638.8075996884</v>
      </c>
      <c r="AK160">
        <f t="shared" si="70"/>
        <v>1.9153146328868138</v>
      </c>
      <c r="AL160">
        <f t="shared" si="60"/>
        <v>0.2253576271019548</v>
      </c>
      <c r="AM160">
        <f t="shared" si="71"/>
        <v>1</v>
      </c>
      <c r="AO160">
        <f t="shared" si="61"/>
        <v>0.8546853671131862</v>
      </c>
      <c r="AP160">
        <f t="shared" si="62"/>
        <v>1.9153146328868138</v>
      </c>
      <c r="AQ160">
        <f t="shared" si="63"/>
        <v>0.6425107043133644</v>
      </c>
      <c r="AS160">
        <f t="shared" si="50"/>
        <v>-1.2308508097358497</v>
      </c>
      <c r="AT160">
        <f t="shared" si="51"/>
        <v>-21.44322297296236</v>
      </c>
      <c r="AU160">
        <f t="shared" si="52"/>
        <v>6.684425677444621</v>
      </c>
      <c r="AV160">
        <f t="shared" si="53"/>
        <v>0.47293935370764384</v>
      </c>
      <c r="AW160">
        <f t="shared" si="64"/>
        <v>151</v>
      </c>
      <c r="AX160">
        <f t="shared" si="54"/>
        <v>3.976185453814739</v>
      </c>
      <c r="AY160">
        <f t="shared" si="65"/>
        <v>4.317200248990249</v>
      </c>
      <c r="AZ160">
        <f t="shared" si="57"/>
        <v>3.976185453814739</v>
      </c>
      <c r="BA160">
        <f t="shared" si="56"/>
        <v>151</v>
      </c>
      <c r="BB160">
        <f t="shared" si="66"/>
      </c>
      <c r="BC160">
        <f t="shared" si="67"/>
      </c>
    </row>
    <row r="161" spans="33:55" ht="12.75">
      <c r="AG161">
        <f t="shared" si="68"/>
        <v>152</v>
      </c>
      <c r="AH161">
        <f t="shared" si="58"/>
        <v>2.6529004630313806</v>
      </c>
      <c r="AI161">
        <f t="shared" si="69"/>
        <v>0.9389431255717822</v>
      </c>
      <c r="AJ161" s="17">
        <f t="shared" si="59"/>
        <v>830505.4489328605</v>
      </c>
      <c r="AK161">
        <f t="shared" si="70"/>
        <v>1.809236003659406</v>
      </c>
      <c r="AL161">
        <f t="shared" si="60"/>
        <v>0.22142329009526476</v>
      </c>
      <c r="AM161">
        <f t="shared" si="71"/>
        <v>1</v>
      </c>
      <c r="AO161">
        <f t="shared" si="61"/>
        <v>0.9099023739707921</v>
      </c>
      <c r="AP161">
        <f t="shared" si="62"/>
        <v>1.809236003659406</v>
      </c>
      <c r="AQ161">
        <f t="shared" si="63"/>
        <v>0.6840201525047922</v>
      </c>
      <c r="AS161">
        <f t="shared" si="50"/>
        <v>-1.2588209654117237</v>
      </c>
      <c r="AT161">
        <f t="shared" si="51"/>
        <v>-21.187878187389863</v>
      </c>
      <c r="AU161">
        <f t="shared" si="52"/>
        <v>6.333690861053268</v>
      </c>
      <c r="AV161">
        <f t="shared" si="53"/>
        <v>0.22184949188526026</v>
      </c>
      <c r="AW161">
        <f t="shared" si="64"/>
        <v>152</v>
      </c>
      <c r="AX161">
        <f t="shared" si="54"/>
        <v>3.9255488441796698</v>
      </c>
      <c r="AY161">
        <f t="shared" si="65"/>
        <v>4.084960687992025</v>
      </c>
      <c r="AZ161">
        <f t="shared" si="57"/>
        <v>3.9255488441796698</v>
      </c>
      <c r="BA161">
        <f t="shared" si="56"/>
        <v>152</v>
      </c>
      <c r="BB161">
        <f t="shared" si="66"/>
      </c>
      <c r="BC161">
        <f t="shared" si="67"/>
      </c>
    </row>
    <row r="162" spans="33:55" ht="12.75">
      <c r="AG162">
        <f t="shared" si="68"/>
        <v>153</v>
      </c>
      <c r="AH162">
        <f t="shared" si="58"/>
        <v>2.670353755551324</v>
      </c>
      <c r="AI162">
        <f t="shared" si="69"/>
        <v>0.9079809994790937</v>
      </c>
      <c r="AJ162" s="17">
        <f t="shared" si="59"/>
        <v>803119.1102610001</v>
      </c>
      <c r="AK162">
        <f t="shared" si="70"/>
        <v>1.6110783966661997</v>
      </c>
      <c r="AL162">
        <f t="shared" si="60"/>
        <v>0.217452270987845</v>
      </c>
      <c r="AM162">
        <f t="shared" si="71"/>
        <v>1</v>
      </c>
      <c r="AO162">
        <f t="shared" si="61"/>
        <v>0.9656342009376313</v>
      </c>
      <c r="AP162">
        <f t="shared" si="62"/>
        <v>1.6110783966661997</v>
      </c>
      <c r="AQ162">
        <f t="shared" si="63"/>
        <v>0.7259166173033902</v>
      </c>
      <c r="AS162">
        <f t="shared" si="50"/>
        <v>-1.2861401668677894</v>
      </c>
      <c r="AT162">
        <f t="shared" si="51"/>
        <v>-20.89483038820264</v>
      </c>
      <c r="AU162">
        <f t="shared" si="52"/>
        <v>5.672993469192672</v>
      </c>
      <c r="AV162">
        <f t="shared" si="53"/>
        <v>-0.03071241691799198</v>
      </c>
      <c r="AW162">
        <f t="shared" si="64"/>
        <v>153</v>
      </c>
      <c r="AX162">
        <f t="shared" si="54"/>
        <v>3.9111901440495633</v>
      </c>
      <c r="AY162">
        <f t="shared" si="65"/>
        <v>3.7214444197978835</v>
      </c>
      <c r="AZ162">
        <f t="shared" si="57"/>
        <v>3.9111901440495633</v>
      </c>
      <c r="BA162">
        <f t="shared" si="56"/>
        <v>153</v>
      </c>
      <c r="BB162">
        <f t="shared" si="66"/>
      </c>
      <c r="BC162">
        <f t="shared" si="67"/>
      </c>
    </row>
    <row r="163" spans="33:55" ht="12.75">
      <c r="AG163">
        <f t="shared" si="68"/>
        <v>154</v>
      </c>
      <c r="AH163">
        <f t="shared" si="58"/>
        <v>2.6878070480712677</v>
      </c>
      <c r="AI163">
        <f t="shared" si="69"/>
        <v>0.8767422935781546</v>
      </c>
      <c r="AJ163" s="17">
        <f t="shared" si="59"/>
        <v>775488.1337281646</v>
      </c>
      <c r="AK163">
        <f t="shared" si="70"/>
        <v>1.5530226880734463</v>
      </c>
      <c r="AL163">
        <f t="shared" si="60"/>
        <v>0.214916491366894</v>
      </c>
      <c r="AM163">
        <f t="shared" si="71"/>
        <v>1</v>
      </c>
      <c r="AO163">
        <f t="shared" si="61"/>
        <v>0.9823257706421845</v>
      </c>
      <c r="AP163">
        <f t="shared" si="62"/>
        <v>1.5530226880734463</v>
      </c>
      <c r="AQ163">
        <f t="shared" si="63"/>
        <v>0.738464523959604</v>
      </c>
      <c r="AS163">
        <f t="shared" si="50"/>
        <v>-1.3127751298652723</v>
      </c>
      <c r="AT163">
        <f t="shared" si="51"/>
        <v>-20.564541174894764</v>
      </c>
      <c r="AU163">
        <f t="shared" si="52"/>
        <v>5.235443931770834</v>
      </c>
      <c r="AV163">
        <f t="shared" si="53"/>
        <v>-0.28431180587544524</v>
      </c>
      <c r="AW163">
        <f t="shared" si="64"/>
        <v>154</v>
      </c>
      <c r="AX163">
        <f t="shared" si="54"/>
        <v>3.8593027676165894</v>
      </c>
      <c r="AY163">
        <f t="shared" si="65"/>
        <v>3.474982031172819</v>
      </c>
      <c r="AZ163">
        <f t="shared" si="57"/>
        <v>3.8593027676165894</v>
      </c>
      <c r="BA163">
        <f t="shared" si="56"/>
        <v>154</v>
      </c>
      <c r="BB163">
        <f t="shared" si="66"/>
      </c>
      <c r="BC163">
        <f t="shared" si="67"/>
      </c>
    </row>
    <row r="164" spans="33:55" ht="12.75">
      <c r="AG164">
        <f t="shared" si="68"/>
        <v>155</v>
      </c>
      <c r="AH164">
        <f t="shared" si="58"/>
        <v>2.705260340591211</v>
      </c>
      <c r="AI164">
        <f t="shared" si="69"/>
        <v>0.845236523481399</v>
      </c>
      <c r="AJ164" s="17">
        <f t="shared" si="59"/>
        <v>747620.935997474</v>
      </c>
      <c r="AK164">
        <f t="shared" si="70"/>
        <v>1.5435709570444198</v>
      </c>
      <c r="AL164">
        <f t="shared" si="60"/>
        <v>0.2125477795597853</v>
      </c>
      <c r="AM164">
        <f t="shared" si="71"/>
        <v>1</v>
      </c>
      <c r="AO164">
        <f t="shared" si="61"/>
        <v>0.9854763476518601</v>
      </c>
      <c r="AP164">
        <f t="shared" si="62"/>
        <v>1.5435709570444198</v>
      </c>
      <c r="AQ164">
        <f t="shared" si="63"/>
        <v>0.7408329738376187</v>
      </c>
      <c r="AS164">
        <f t="shared" si="50"/>
        <v>-1.338693403804561</v>
      </c>
      <c r="AT164">
        <f t="shared" si="51"/>
        <v>-20.197550687249148</v>
      </c>
      <c r="AU164">
        <f t="shared" si="52"/>
        <v>4.888161670723687</v>
      </c>
      <c r="AV164">
        <f t="shared" si="53"/>
        <v>-0.5385100805274909</v>
      </c>
      <c r="AW164">
        <f t="shared" si="64"/>
        <v>155</v>
      </c>
      <c r="AX164">
        <f t="shared" si="54"/>
        <v>3.7884569070988428</v>
      </c>
      <c r="AY164">
        <f t="shared" si="65"/>
        <v>3.27909464471143</v>
      </c>
      <c r="AZ164">
        <f t="shared" si="57"/>
        <v>3.7884569070988428</v>
      </c>
      <c r="BA164">
        <f t="shared" si="56"/>
        <v>155</v>
      </c>
      <c r="BB164">
        <f t="shared" si="66"/>
      </c>
      <c r="BC164">
        <f t="shared" si="67"/>
      </c>
    </row>
    <row r="165" spans="33:55" ht="12.75">
      <c r="AG165">
        <f t="shared" si="68"/>
        <v>156</v>
      </c>
      <c r="AH165">
        <f t="shared" si="58"/>
        <v>2.722713633111154</v>
      </c>
      <c r="AI165">
        <f t="shared" si="69"/>
        <v>0.8134732861516009</v>
      </c>
      <c r="AJ165" s="17">
        <f t="shared" si="59"/>
        <v>719526.005687312</v>
      </c>
      <c r="AK165">
        <f t="shared" si="70"/>
        <v>1.5340419858454803</v>
      </c>
      <c r="AL165">
        <f t="shared" si="60"/>
        <v>0.21015971048342152</v>
      </c>
      <c r="AM165">
        <f t="shared" si="71"/>
        <v>1</v>
      </c>
      <c r="AO165">
        <f t="shared" si="61"/>
        <v>0.9886526713848399</v>
      </c>
      <c r="AP165">
        <f t="shared" si="62"/>
        <v>1.5340419858454803</v>
      </c>
      <c r="AQ165">
        <f t="shared" si="63"/>
        <v>0.7432207788443866</v>
      </c>
      <c r="AS165">
        <f aca="true" t="shared" si="72" ref="AS165:AS189">-$T$14*(COS(AH165))^2+$AR$9*(SIN(AH165))^2</f>
        <v>-1.3638634112612649</v>
      </c>
      <c r="AT165">
        <f aca="true" t="shared" si="73" ref="AT165:AT189">-($U$14/2)*(2*COS(2*AH165)*SIN(AH165/2)+SIN(2*AH165)*COS(AH165/2)/2)+2*AQ74*AP74*$N$29*SIN(AH165)*COS(AH165)/$J$9</f>
        <v>-19.802568270436904</v>
      </c>
      <c r="AU165">
        <f aca="true" t="shared" si="74" ref="AU165:AU189">-($U$14/2)*SIN(2*AH165)*SIN(AH165/2)+AQ165*AP165*$N$29*(SIN(AH165)^2)/$J$9</f>
        <v>4.5504618313965395</v>
      </c>
      <c r="AV165">
        <f aca="true" t="shared" si="75" ref="AV165:AV189">($U$14*($F$9/12-$W$14)/(2*$K$9))*(2*COS(2*AH165)*SIN(AH165/2)/2+SIN(2*AH165)*COS(AH165/2)/2)+2*AP74*AQ74*$N$29*($F$9/12-$S$10)*SIN(AH165)*COS(AH165)/($J$9*$K$9)</f>
        <v>-0.7917432000211364</v>
      </c>
      <c r="AW165">
        <f t="shared" si="64"/>
        <v>156</v>
      </c>
      <c r="AX165">
        <f t="shared" si="54"/>
        <v>3.7099944517172996</v>
      </c>
      <c r="AY165">
        <f t="shared" si="65"/>
        <v>3.0967907939494586</v>
      </c>
      <c r="AZ165">
        <f t="shared" si="57"/>
        <v>3.7099944517172996</v>
      </c>
      <c r="BA165">
        <f t="shared" si="56"/>
        <v>156</v>
      </c>
      <c r="BB165">
        <f t="shared" si="66"/>
      </c>
      <c r="BC165">
        <f t="shared" si="67"/>
      </c>
    </row>
    <row r="166" spans="33:55" ht="12.75">
      <c r="AG166">
        <f t="shared" si="68"/>
        <v>157</v>
      </c>
      <c r="AH166">
        <f t="shared" si="58"/>
        <v>2.740166925631097</v>
      </c>
      <c r="AI166">
        <f t="shared" si="69"/>
        <v>0.7814622569785483</v>
      </c>
      <c r="AJ166" s="17">
        <f t="shared" si="59"/>
        <v>691211.9007856126</v>
      </c>
      <c r="AK166">
        <f t="shared" si="70"/>
        <v>1.541122645812871</v>
      </c>
      <c r="AL166">
        <f t="shared" si="60"/>
        <v>0.20775301156677708</v>
      </c>
      <c r="AM166">
        <f t="shared" si="71"/>
        <v>1</v>
      </c>
      <c r="AO166">
        <f t="shared" si="61"/>
        <v>0.9733160312806934</v>
      </c>
      <c r="AP166">
        <f t="shared" si="62"/>
        <v>1.541122645812871</v>
      </c>
      <c r="AQ166">
        <f t="shared" si="63"/>
        <v>0.7316914420682127</v>
      </c>
      <c r="AS166">
        <f t="shared" si="72"/>
        <v>-1.3882544864584405</v>
      </c>
      <c r="AT166">
        <f t="shared" si="73"/>
        <v>-19.372962715668613</v>
      </c>
      <c r="AU166">
        <f t="shared" si="74"/>
        <v>4.194750960549824</v>
      </c>
      <c r="AV166">
        <f t="shared" si="75"/>
        <v>-1.0445828875418353</v>
      </c>
      <c r="AW166">
        <f t="shared" si="64"/>
        <v>157</v>
      </c>
      <c r="AX166">
        <f aca="true" t="shared" si="76" ref="AX166:AX189">($U$14*($F$9/12-$W$14)/(2*$K$9)*SIN(2*AH166)*SIN(AH166/2)+AP166*AQ166*$N$29*($F$9/12-$S$10)*(SIN(AH166))^2/($J$9*$K$9))</f>
        <v>3.627904529054889</v>
      </c>
      <c r="AY166">
        <f t="shared" si="65"/>
        <v>2.9169147691592183</v>
      </c>
      <c r="AZ166">
        <f t="shared" si="57"/>
        <v>3.627904529054889</v>
      </c>
      <c r="BA166">
        <f t="shared" si="56"/>
        <v>157</v>
      </c>
      <c r="BB166">
        <f t="shared" si="66"/>
      </c>
      <c r="BC166">
        <f t="shared" si="67"/>
      </c>
    </row>
    <row r="167" spans="33:55" ht="12.75">
      <c r="AG167">
        <f t="shared" si="68"/>
        <v>158</v>
      </c>
      <c r="AH167">
        <f t="shared" si="58"/>
        <v>2.7576202181510405</v>
      </c>
      <c r="AI167">
        <f t="shared" si="69"/>
        <v>0.7492131868318245</v>
      </c>
      <c r="AJ167" s="17">
        <f t="shared" si="59"/>
        <v>662687.2460430133</v>
      </c>
      <c r="AK167">
        <f t="shared" si="70"/>
        <v>1.5604720879009053</v>
      </c>
      <c r="AL167">
        <f t="shared" si="60"/>
        <v>0.20532841591365614</v>
      </c>
      <c r="AM167">
        <f t="shared" si="71"/>
        <v>1</v>
      </c>
      <c r="AO167">
        <f t="shared" si="61"/>
        <v>0.9442918681486421</v>
      </c>
      <c r="AP167">
        <f t="shared" si="62"/>
        <v>1.5604720879009053</v>
      </c>
      <c r="AQ167">
        <f t="shared" si="63"/>
        <v>0.7098724941680427</v>
      </c>
      <c r="AS167">
        <f t="shared" si="72"/>
        <v>-1.411836912628118</v>
      </c>
      <c r="AT167">
        <f t="shared" si="73"/>
        <v>-18.907882678038558</v>
      </c>
      <c r="AU167">
        <f t="shared" si="74"/>
        <v>3.833074085348683</v>
      </c>
      <c r="AV167">
        <f t="shared" si="75"/>
        <v>-1.2968080948667726</v>
      </c>
      <c r="AW167">
        <f t="shared" si="64"/>
        <v>158</v>
      </c>
      <c r="AX167">
        <f t="shared" si="76"/>
        <v>3.540689025666258</v>
      </c>
      <c r="AY167">
        <f t="shared" si="65"/>
        <v>2.7449272160934948</v>
      </c>
      <c r="AZ167">
        <f t="shared" si="57"/>
        <v>3.540689025666258</v>
      </c>
      <c r="BA167">
        <f t="shared" si="56"/>
        <v>158</v>
      </c>
      <c r="BB167">
        <f t="shared" si="66"/>
      </c>
      <c r="BC167">
        <f t="shared" si="67"/>
      </c>
    </row>
    <row r="168" spans="33:55" ht="12.75">
      <c r="AG168">
        <f t="shared" si="68"/>
        <v>159</v>
      </c>
      <c r="AH168">
        <f t="shared" si="58"/>
        <v>2.775073510670984</v>
      </c>
      <c r="AI168">
        <f t="shared" si="69"/>
        <v>0.7167358990906004</v>
      </c>
      <c r="AJ168" s="17">
        <f t="shared" si="59"/>
        <v>633960.7303456736</v>
      </c>
      <c r="AK168">
        <f t="shared" si="70"/>
        <v>1.5799584605456398</v>
      </c>
      <c r="AL168">
        <f t="shared" si="60"/>
        <v>0.20288666207938227</v>
      </c>
      <c r="AM168">
        <f t="shared" si="71"/>
        <v>1</v>
      </c>
      <c r="AO168">
        <f t="shared" si="61"/>
        <v>0.9150623091815404</v>
      </c>
      <c r="AP168">
        <f t="shared" si="62"/>
        <v>1.5799584605456398</v>
      </c>
      <c r="AQ168">
        <f t="shared" si="63"/>
        <v>0.687899139713462</v>
      </c>
      <c r="AS168">
        <f t="shared" si="72"/>
        <v>-1.434581958216603</v>
      </c>
      <c r="AT168">
        <f t="shared" si="73"/>
        <v>-18.408134333221827</v>
      </c>
      <c r="AU168">
        <f t="shared" si="74"/>
        <v>3.487457771834003</v>
      </c>
      <c r="AV168">
        <f t="shared" si="75"/>
        <v>-1.5479773533723091</v>
      </c>
      <c r="AW168">
        <f t="shared" si="64"/>
        <v>159</v>
      </c>
      <c r="AX168">
        <f t="shared" si="76"/>
        <v>3.445475414623066</v>
      </c>
      <c r="AY168">
        <f t="shared" si="65"/>
        <v>2.5890907272150203</v>
      </c>
      <c r="AZ168">
        <f t="shared" si="57"/>
        <v>3.445475414623066</v>
      </c>
      <c r="BA168">
        <f t="shared" si="56"/>
        <v>159</v>
      </c>
      <c r="BB168">
        <f t="shared" si="66"/>
      </c>
      <c r="BC168">
        <f t="shared" si="67"/>
      </c>
    </row>
    <row r="169" spans="33:55" ht="12.75">
      <c r="AG169">
        <f t="shared" si="68"/>
        <v>160</v>
      </c>
      <c r="AH169">
        <f t="shared" si="58"/>
        <v>2.792526803190927</v>
      </c>
      <c r="AI169">
        <f t="shared" si="69"/>
        <v>0.6840402866513378</v>
      </c>
      <c r="AJ169" s="17">
        <f t="shared" si="59"/>
        <v>605041.104068556</v>
      </c>
      <c r="AK169">
        <f t="shared" si="70"/>
        <v>1.5708483439816054</v>
      </c>
      <c r="AL169">
        <f t="shared" si="60"/>
        <v>0.20042849384582728</v>
      </c>
      <c r="AM169">
        <f>IF(AI169&gt;0.45,1,AL169)</f>
        <v>1</v>
      </c>
      <c r="AO169">
        <f t="shared" si="61"/>
        <v>0.8872322293210703</v>
      </c>
      <c r="AP169">
        <f t="shared" si="62"/>
        <v>1.5708483439816054</v>
      </c>
      <c r="AQ169">
        <f t="shared" si="63"/>
        <v>0.6669778452812855</v>
      </c>
      <c r="AS169">
        <f t="shared" si="72"/>
        <v>-1.4564619118894513</v>
      </c>
      <c r="AT169">
        <f t="shared" si="73"/>
        <v>-17.874597399504875</v>
      </c>
      <c r="AU169">
        <f t="shared" si="74"/>
        <v>3.1174985286799703</v>
      </c>
      <c r="AV169">
        <f t="shared" si="75"/>
        <v>-1.7976490634908329</v>
      </c>
      <c r="AW169">
        <f t="shared" si="64"/>
        <v>160</v>
      </c>
      <c r="AX169">
        <f t="shared" si="76"/>
        <v>3.3480591811131593</v>
      </c>
      <c r="AY169">
        <f t="shared" si="65"/>
        <v>2.4348738046549387</v>
      </c>
      <c r="AZ169">
        <f t="shared" si="57"/>
        <v>3.3480591811131593</v>
      </c>
      <c r="BA169">
        <f t="shared" si="56"/>
        <v>160</v>
      </c>
      <c r="BB169">
        <f t="shared" si="66"/>
      </c>
      <c r="BC169">
        <f t="shared" si="67"/>
      </c>
    </row>
    <row r="170" spans="33:55" ht="12.75">
      <c r="AG170">
        <f t="shared" si="68"/>
        <v>161</v>
      </c>
      <c r="AH170">
        <f t="shared" si="58"/>
        <v>2.8099800957108703</v>
      </c>
      <c r="AI170">
        <f t="shared" si="69"/>
        <v>0.6511363089143141</v>
      </c>
      <c r="AJ170" s="17">
        <f t="shared" si="59"/>
        <v>575937.1764099743</v>
      </c>
      <c r="AK170">
        <f t="shared" si="70"/>
        <v>1.5313635706971769</v>
      </c>
      <c r="AL170">
        <f t="shared" si="60"/>
        <v>0.19807497411279795</v>
      </c>
      <c r="AM170">
        <f aca="true" t="shared" si="77" ref="AM170:AM189">IF(AI170&gt;0.45,1,AL170)</f>
        <v>1</v>
      </c>
      <c r="AO170">
        <f t="shared" si="61"/>
        <v>0.8609090471314512</v>
      </c>
      <c r="AP170">
        <f t="shared" si="62"/>
        <v>1.5313635706971769</v>
      </c>
      <c r="AQ170">
        <f t="shared" si="63"/>
        <v>0.6471893629002815</v>
      </c>
      <c r="AS170">
        <f t="shared" si="72"/>
        <v>-1.4774501162934615</v>
      </c>
      <c r="AT170">
        <f t="shared" si="73"/>
        <v>-17.308222718584624</v>
      </c>
      <c r="AU170">
        <f t="shared" si="74"/>
        <v>2.7367263666718493</v>
      </c>
      <c r="AV170">
        <f t="shared" si="75"/>
        <v>-2.04538242036775</v>
      </c>
      <c r="AW170">
        <f t="shared" si="64"/>
        <v>161</v>
      </c>
      <c r="AX170">
        <f t="shared" si="76"/>
        <v>3.2467651239225246</v>
      </c>
      <c r="AY170">
        <f t="shared" si="65"/>
        <v>2.287947481928433</v>
      </c>
      <c r="AZ170">
        <f t="shared" si="57"/>
        <v>3.2467651239225246</v>
      </c>
      <c r="BA170">
        <f t="shared" si="56"/>
        <v>161</v>
      </c>
      <c r="BB170">
        <f t="shared" si="66"/>
      </c>
      <c r="BC170">
        <f t="shared" si="67"/>
      </c>
    </row>
    <row r="171" spans="33:55" ht="12.75">
      <c r="AG171">
        <f t="shared" si="68"/>
        <v>162</v>
      </c>
      <c r="AH171">
        <f t="shared" si="58"/>
        <v>2.827433388230814</v>
      </c>
      <c r="AI171">
        <f t="shared" si="69"/>
        <v>0.618033988749895</v>
      </c>
      <c r="AJ171" s="17">
        <f t="shared" si="59"/>
        <v>546657.8127082286</v>
      </c>
      <c r="AK171">
        <f t="shared" si="70"/>
        <v>1.491640786499874</v>
      </c>
      <c r="AL171">
        <f t="shared" si="60"/>
        <v>0.1957326250166583</v>
      </c>
      <c r="AM171">
        <f t="shared" si="77"/>
        <v>1</v>
      </c>
      <c r="AO171">
        <f t="shared" si="61"/>
        <v>0.834427190999916</v>
      </c>
      <c r="AP171">
        <f t="shared" si="62"/>
        <v>1.491640786499874</v>
      </c>
      <c r="AQ171">
        <f t="shared" si="63"/>
        <v>0.6272815972015802</v>
      </c>
      <c r="AS171">
        <f t="shared" si="72"/>
        <v>-1.4975210005345527</v>
      </c>
      <c r="AT171">
        <f t="shared" si="73"/>
        <v>-16.710029736034564</v>
      </c>
      <c r="AU171">
        <f t="shared" si="74"/>
        <v>2.3917942596933766</v>
      </c>
      <c r="AV171">
        <f t="shared" si="75"/>
        <v>-2.290738333906222</v>
      </c>
      <c r="AW171">
        <f t="shared" si="64"/>
        <v>162</v>
      </c>
      <c r="AX171">
        <f t="shared" si="76"/>
        <v>3.13533322886887</v>
      </c>
      <c r="AY171">
        <f t="shared" si="65"/>
        <v>2.1633321791409243</v>
      </c>
      <c r="AZ171">
        <f t="shared" si="57"/>
        <v>3.13533322886887</v>
      </c>
      <c r="BA171">
        <f t="shared" si="56"/>
        <v>162</v>
      </c>
      <c r="BB171">
        <f t="shared" si="66"/>
      </c>
      <c r="BC171">
        <f t="shared" si="67"/>
      </c>
    </row>
    <row r="172" spans="33:55" ht="12.75">
      <c r="AG172">
        <f t="shared" si="68"/>
        <v>163</v>
      </c>
      <c r="AH172">
        <f t="shared" si="58"/>
        <v>2.844886680750757</v>
      </c>
      <c r="AI172">
        <f t="shared" si="69"/>
        <v>0.5847434094454741</v>
      </c>
      <c r="AJ172" s="17">
        <f t="shared" si="59"/>
        <v>517211.9317411397</v>
      </c>
      <c r="AK172">
        <f t="shared" si="70"/>
        <v>1.4532177503900214</v>
      </c>
      <c r="AL172">
        <f t="shared" si="60"/>
        <v>0.19337695453929118</v>
      </c>
      <c r="AM172">
        <f t="shared" si="77"/>
        <v>1</v>
      </c>
      <c r="AO172">
        <f t="shared" si="61"/>
        <v>0.8108460456672845</v>
      </c>
      <c r="AP172">
        <f t="shared" si="62"/>
        <v>1.4532177503900214</v>
      </c>
      <c r="AQ172">
        <f t="shared" si="63"/>
        <v>0.6095544441705649</v>
      </c>
      <c r="AS172">
        <f t="shared" si="72"/>
        <v>-1.5166501113319593</v>
      </c>
      <c r="AT172">
        <f t="shared" si="73"/>
        <v>-16.081103887942234</v>
      </c>
      <c r="AU172">
        <f t="shared" si="74"/>
        <v>2.0880199711242975</v>
      </c>
      <c r="AV172">
        <f t="shared" si="75"/>
        <v>-2.533280341223384</v>
      </c>
      <c r="AW172">
        <f t="shared" si="64"/>
        <v>163</v>
      </c>
      <c r="AX172">
        <f t="shared" si="76"/>
        <v>3.013244882422296</v>
      </c>
      <c r="AY172">
        <f t="shared" si="65"/>
        <v>2.060857673051351</v>
      </c>
      <c r="AZ172">
        <f t="shared" si="57"/>
        <v>3.013244882422296</v>
      </c>
      <c r="BA172">
        <f t="shared" si="56"/>
        <v>163</v>
      </c>
      <c r="BB172">
        <f t="shared" si="66"/>
      </c>
      <c r="BC172">
        <f t="shared" si="67"/>
      </c>
    </row>
    <row r="173" spans="33:55" ht="12.75">
      <c r="AG173">
        <f t="shared" si="68"/>
        <v>164</v>
      </c>
      <c r="AH173">
        <f t="shared" si="58"/>
        <v>2.8623399732707</v>
      </c>
      <c r="AI173">
        <f t="shared" si="69"/>
        <v>0.5512747116339993</v>
      </c>
      <c r="AJ173" s="17">
        <f t="shared" si="59"/>
        <v>487608.5030092978</v>
      </c>
      <c r="AK173">
        <f t="shared" si="70"/>
        <v>1.4164021827973994</v>
      </c>
      <c r="AL173">
        <f t="shared" si="60"/>
        <v>0.22297874247675545</v>
      </c>
      <c r="AM173">
        <f t="shared" si="77"/>
        <v>1</v>
      </c>
      <c r="AO173">
        <f t="shared" si="61"/>
        <v>0.7907648269803996</v>
      </c>
      <c r="AP173">
        <f t="shared" si="62"/>
        <v>1.4164021827973994</v>
      </c>
      <c r="AQ173">
        <f t="shared" si="63"/>
        <v>0.5944583650068831</v>
      </c>
      <c r="AS173">
        <f t="shared" si="72"/>
        <v>-1.534814142810788</v>
      </c>
      <c r="AT173">
        <f t="shared" si="73"/>
        <v>-15.422593900015784</v>
      </c>
      <c r="AU173">
        <f t="shared" si="74"/>
        <v>1.8215531734572703</v>
      </c>
      <c r="AV173">
        <f t="shared" si="75"/>
        <v>-2.772575509609072</v>
      </c>
      <c r="AW173">
        <f t="shared" si="64"/>
        <v>164</v>
      </c>
      <c r="AX173">
        <f t="shared" si="76"/>
        <v>2.881261275332723</v>
      </c>
      <c r="AY173">
        <f t="shared" si="65"/>
        <v>1.9774461460802413</v>
      </c>
      <c r="AZ173">
        <f t="shared" si="57"/>
        <v>2.881261275332723</v>
      </c>
      <c r="BA173">
        <f t="shared" si="56"/>
        <v>164</v>
      </c>
      <c r="BB173">
        <f t="shared" si="66"/>
      </c>
      <c r="BC173">
        <f t="shared" si="67"/>
      </c>
    </row>
    <row r="174" spans="33:55" ht="12.75">
      <c r="AG174">
        <f t="shared" si="68"/>
        <v>165</v>
      </c>
      <c r="AH174">
        <f t="shared" si="58"/>
        <v>2.8797932657906435</v>
      </c>
      <c r="AI174">
        <f t="shared" si="69"/>
        <v>0.517638090205042</v>
      </c>
      <c r="AJ174" s="17">
        <f t="shared" si="59"/>
        <v>457856.54400386906</v>
      </c>
      <c r="AK174">
        <f t="shared" si="70"/>
        <v>1.3794018992255463</v>
      </c>
      <c r="AL174">
        <f t="shared" si="60"/>
        <v>0.29735863999032736</v>
      </c>
      <c r="AM174">
        <f t="shared" si="77"/>
        <v>1</v>
      </c>
      <c r="AO174">
        <f t="shared" si="61"/>
        <v>0.7705828541230252</v>
      </c>
      <c r="AP174">
        <f t="shared" si="62"/>
        <v>1.3794018992255463</v>
      </c>
      <c r="AQ174">
        <f t="shared" si="63"/>
        <v>0.5792865437800577</v>
      </c>
      <c r="AS174">
        <f t="shared" si="72"/>
        <v>-1.551990964896638</v>
      </c>
      <c r="AT174">
        <f t="shared" si="73"/>
        <v>-14.735709005239677</v>
      </c>
      <c r="AU174">
        <f t="shared" si="74"/>
        <v>1.5808043938805734</v>
      </c>
      <c r="AV174">
        <f t="shared" si="75"/>
        <v>-3.008195328148894</v>
      </c>
      <c r="AW174">
        <f t="shared" si="64"/>
        <v>165</v>
      </c>
      <c r="AX174">
        <f t="shared" si="76"/>
        <v>2.741224849135558</v>
      </c>
      <c r="AY174">
        <f t="shared" si="65"/>
        <v>1.908250438878993</v>
      </c>
      <c r="AZ174">
        <f t="shared" si="57"/>
        <v>2.741224849135558</v>
      </c>
      <c r="BA174">
        <f t="shared" si="56"/>
        <v>165</v>
      </c>
      <c r="BB174">
        <f t="shared" si="66"/>
      </c>
      <c r="BC174">
        <f t="shared" si="67"/>
      </c>
    </row>
    <row r="175" spans="33:55" ht="12.75">
      <c r="AG175">
        <f t="shared" si="68"/>
        <v>166</v>
      </c>
      <c r="AH175">
        <f t="shared" si="58"/>
        <v>2.897246558310587</v>
      </c>
      <c r="AI175">
        <f t="shared" si="69"/>
        <v>0.48384379119933546</v>
      </c>
      <c r="AJ175" s="17">
        <f t="shared" si="59"/>
        <v>427965.11745978065</v>
      </c>
      <c r="AK175">
        <f t="shared" si="70"/>
        <v>1.345459412079402</v>
      </c>
      <c r="AL175">
        <f t="shared" si="60"/>
        <v>0.37208720635054837</v>
      </c>
      <c r="AM175">
        <f t="shared" si="77"/>
        <v>1</v>
      </c>
      <c r="AO175">
        <f t="shared" si="61"/>
        <v>0.7551531373598006</v>
      </c>
      <c r="AP175">
        <f t="shared" si="62"/>
        <v>1.345459412079402</v>
      </c>
      <c r="AQ175">
        <f t="shared" si="63"/>
        <v>0.5676872365187433</v>
      </c>
      <c r="AS175">
        <f t="shared" si="72"/>
        <v>-1.5681596502776827</v>
      </c>
      <c r="AT175">
        <f t="shared" si="73"/>
        <v>-14.021716085931029</v>
      </c>
      <c r="AU175">
        <f t="shared" si="74"/>
        <v>1.3721551875375575</v>
      </c>
      <c r="AV175">
        <f t="shared" si="75"/>
        <v>-3.2397165862477593</v>
      </c>
      <c r="AW175">
        <f t="shared" si="64"/>
        <v>166</v>
      </c>
      <c r="AX175">
        <f t="shared" si="76"/>
        <v>2.592493180249132</v>
      </c>
      <c r="AY175">
        <f t="shared" si="65"/>
        <v>1.8535329908089002</v>
      </c>
      <c r="AZ175">
        <f t="shared" si="57"/>
        <v>2.592493180249132</v>
      </c>
      <c r="BA175">
        <f t="shared" si="56"/>
        <v>166</v>
      </c>
      <c r="BB175">
        <f t="shared" si="66"/>
      </c>
      <c r="BC175">
        <f t="shared" si="67"/>
      </c>
    </row>
    <row r="176" spans="33:55" ht="12.75">
      <c r="AG176">
        <f t="shared" si="68"/>
        <v>167</v>
      </c>
      <c r="AH176">
        <f t="shared" si="58"/>
        <v>2.9146998508305306</v>
      </c>
      <c r="AI176">
        <f t="shared" si="69"/>
        <v>0.44990210868772956</v>
      </c>
      <c r="AJ176" s="17">
        <f t="shared" si="59"/>
        <v>397943.3285951229</v>
      </c>
      <c r="AK176">
        <f t="shared" si="70"/>
        <v>1.3149118978189567</v>
      </c>
      <c r="AL176">
        <f t="shared" si="60"/>
        <v>0.44868418206585053</v>
      </c>
      <c r="AM176">
        <f t="shared" si="77"/>
        <v>0.44868418206585053</v>
      </c>
      <c r="AO176">
        <f t="shared" si="61"/>
        <v>0.7449706326063189</v>
      </c>
      <c r="AP176">
        <f t="shared" si="62"/>
        <v>0.5899801693615538</v>
      </c>
      <c r="AQ176">
        <f t="shared" si="63"/>
        <v>0.5600325268997739</v>
      </c>
      <c r="AS176">
        <f t="shared" si="72"/>
        <v>-1.5833004999013809</v>
      </c>
      <c r="AT176">
        <f t="shared" si="73"/>
        <v>-13.281936745814374</v>
      </c>
      <c r="AU176">
        <f t="shared" si="74"/>
        <v>0.7744852189513192</v>
      </c>
      <c r="AV176">
        <f t="shared" si="75"/>
        <v>-3.466722237366759</v>
      </c>
      <c r="AW176">
        <f t="shared" si="64"/>
        <v>167</v>
      </c>
      <c r="AX176">
        <f t="shared" si="76"/>
        <v>2.4937209348653773</v>
      </c>
      <c r="AY176">
        <f t="shared" si="65"/>
        <v>1.716941877240242</v>
      </c>
      <c r="AZ176">
        <f t="shared" si="57"/>
        <v>2.4937209348653773</v>
      </c>
      <c r="BA176">
        <f t="shared" si="56"/>
        <v>167</v>
      </c>
      <c r="BB176">
        <f t="shared" si="66"/>
      </c>
      <c r="BC176">
        <f t="shared" si="67"/>
      </c>
    </row>
    <row r="177" spans="33:55" ht="12.75">
      <c r="AG177">
        <f t="shared" si="68"/>
        <v>168</v>
      </c>
      <c r="AH177">
        <f t="shared" si="58"/>
        <v>2.9321531433504737</v>
      </c>
      <c r="AI177">
        <f t="shared" si="69"/>
        <v>0.41582338163551863</v>
      </c>
      <c r="AJ177" s="17">
        <f t="shared" si="59"/>
        <v>367800.3223376122</v>
      </c>
      <c r="AK177">
        <f t="shared" si="70"/>
        <v>1.2842410434719669</v>
      </c>
      <c r="AL177">
        <f t="shared" si="60"/>
        <v>0.5466489524027603</v>
      </c>
      <c r="AM177">
        <f t="shared" si="77"/>
        <v>0.5466489524027603</v>
      </c>
      <c r="AO177">
        <f t="shared" si="61"/>
        <v>0.7347470144906556</v>
      </c>
      <c r="AP177">
        <f t="shared" si="62"/>
        <v>0.7020290210465785</v>
      </c>
      <c r="AQ177">
        <f t="shared" si="63"/>
        <v>0.552346910263663</v>
      </c>
      <c r="AS177">
        <f t="shared" si="72"/>
        <v>-1.597395066974735</v>
      </c>
      <c r="AT177">
        <f t="shared" si="73"/>
        <v>-12.517744317495081</v>
      </c>
      <c r="AU177">
        <f t="shared" si="74"/>
        <v>0.744298532478784</v>
      </c>
      <c r="AV177">
        <f t="shared" si="75"/>
        <v>-3.6888022463652232</v>
      </c>
      <c r="AW177">
        <f t="shared" si="64"/>
        <v>168</v>
      </c>
      <c r="AX177">
        <f t="shared" si="76"/>
        <v>2.312507635586741</v>
      </c>
      <c r="AY177">
        <f t="shared" si="65"/>
        <v>1.7172365185461949</v>
      </c>
      <c r="AZ177">
        <f t="shared" si="57"/>
        <v>2.312507635586741</v>
      </c>
      <c r="BA177">
        <f t="shared" si="56"/>
        <v>168</v>
      </c>
      <c r="BB177">
        <f t="shared" si="66"/>
      </c>
      <c r="BC177">
        <f t="shared" si="67"/>
      </c>
    </row>
    <row r="178" spans="33:55" ht="12.75">
      <c r="AG178">
        <f t="shared" si="68"/>
        <v>169</v>
      </c>
      <c r="AH178">
        <f t="shared" si="58"/>
        <v>2.949606435870417</v>
      </c>
      <c r="AI178">
        <f t="shared" si="69"/>
        <v>0.38161799075308994</v>
      </c>
      <c r="AJ178" s="17">
        <f t="shared" si="59"/>
        <v>337545.28053895576</v>
      </c>
      <c r="AK178">
        <f t="shared" si="70"/>
        <v>1.262647196301236</v>
      </c>
      <c r="AL178">
        <f t="shared" si="60"/>
        <v>0.6449778382483937</v>
      </c>
      <c r="AM178">
        <f t="shared" si="77"/>
        <v>0.6449778382483937</v>
      </c>
      <c r="AO178">
        <f t="shared" si="61"/>
        <v>0.7272426986129634</v>
      </c>
      <c r="AP178">
        <f t="shared" si="62"/>
        <v>0.8143794591407665</v>
      </c>
      <c r="AQ178">
        <f t="shared" si="63"/>
        <v>0.5467055322016382</v>
      </c>
      <c r="AS178">
        <f t="shared" si="72"/>
        <v>-1.610426179438868</v>
      </c>
      <c r="AT178">
        <f t="shared" si="73"/>
        <v>-11.730560810472493</v>
      </c>
      <c r="AU178">
        <f t="shared" si="74"/>
        <v>0.7014791293389278</v>
      </c>
      <c r="AV178">
        <f t="shared" si="75"/>
        <v>-3.9055544189207065</v>
      </c>
      <c r="AW178">
        <f t="shared" si="64"/>
        <v>169</v>
      </c>
      <c r="AX178">
        <f t="shared" si="76"/>
        <v>2.1295719467654473</v>
      </c>
      <c r="AY178">
        <f t="shared" si="65"/>
        <v>1.7146866426197325</v>
      </c>
      <c r="AZ178">
        <f t="shared" si="57"/>
        <v>2.1295719467654473</v>
      </c>
      <c r="BA178">
        <f t="shared" si="56"/>
        <v>169</v>
      </c>
      <c r="BB178">
        <f t="shared" si="66"/>
      </c>
      <c r="BC178">
        <f t="shared" si="67"/>
      </c>
    </row>
    <row r="179" spans="33:55" ht="12.75">
      <c r="AG179">
        <f t="shared" si="68"/>
        <v>170</v>
      </c>
      <c r="AH179">
        <f t="shared" si="58"/>
        <v>2.9670597283903604</v>
      </c>
      <c r="AI179">
        <f t="shared" si="69"/>
        <v>0.34729635533386055</v>
      </c>
      <c r="AJ179" s="17">
        <f t="shared" si="59"/>
        <v>307187.41917797184</v>
      </c>
      <c r="AK179">
        <f t="shared" si="70"/>
        <v>1.2489185421335443</v>
      </c>
      <c r="AL179">
        <f t="shared" si="60"/>
        <v>0.7436408876715915</v>
      </c>
      <c r="AM179">
        <f t="shared" si="77"/>
        <v>0.7436408876715915</v>
      </c>
      <c r="AO179">
        <f t="shared" si="61"/>
        <v>0.722094453300079</v>
      </c>
      <c r="AP179">
        <f t="shared" si="62"/>
        <v>0.9287468933016988</v>
      </c>
      <c r="AQ179">
        <f t="shared" si="63"/>
        <v>0.5428353328870859</v>
      </c>
      <c r="AS179">
        <f t="shared" si="72"/>
        <v>-1.6223779608905307</v>
      </c>
      <c r="AT179">
        <f t="shared" si="73"/>
        <v>-10.921853804597719</v>
      </c>
      <c r="AU179">
        <f t="shared" si="74"/>
        <v>0.6488896517626046</v>
      </c>
      <c r="AV179">
        <f t="shared" si="75"/>
        <v>-4.116585211581613</v>
      </c>
      <c r="AW179">
        <f t="shared" si="64"/>
        <v>170</v>
      </c>
      <c r="AX179">
        <f t="shared" si="76"/>
        <v>1.9447854378172231</v>
      </c>
      <c r="AY179">
        <f t="shared" si="65"/>
        <v>1.7104088997366367</v>
      </c>
      <c r="AZ179">
        <f t="shared" si="57"/>
        <v>1.9447854378172231</v>
      </c>
      <c r="BA179">
        <f t="shared" si="56"/>
        <v>170</v>
      </c>
      <c r="BB179">
        <f t="shared" si="66"/>
      </c>
      <c r="BC179">
        <f t="shared" si="67"/>
      </c>
    </row>
    <row r="180" spans="33:55" ht="12.75">
      <c r="AG180">
        <f t="shared" si="68"/>
        <v>171</v>
      </c>
      <c r="AH180">
        <f t="shared" si="58"/>
        <v>2.9845130209103035</v>
      </c>
      <c r="AI180">
        <f t="shared" si="69"/>
        <v>0.31286893008046196</v>
      </c>
      <c r="AJ180" s="17">
        <f t="shared" si="59"/>
        <v>276735.9855533157</v>
      </c>
      <c r="AK180">
        <f t="shared" si="70"/>
        <v>1.2351475720321847</v>
      </c>
      <c r="AL180">
        <f t="shared" si="60"/>
        <v>0.8095731464374323</v>
      </c>
      <c r="AM180">
        <f t="shared" si="77"/>
        <v>0.8095731464374323</v>
      </c>
      <c r="AO180">
        <f t="shared" si="61"/>
        <v>0.7169303395120693</v>
      </c>
      <c r="AP180">
        <f t="shared" si="62"/>
        <v>0.9999423062046509</v>
      </c>
      <c r="AQ180">
        <f t="shared" si="63"/>
        <v>0.5389532044281706</v>
      </c>
      <c r="AS180">
        <f t="shared" si="72"/>
        <v>-1.6332358499250559</v>
      </c>
      <c r="AT180">
        <f t="shared" si="73"/>
        <v>-10.093133293648107</v>
      </c>
      <c r="AU180">
        <f t="shared" si="74"/>
        <v>0.5754122553515775</v>
      </c>
      <c r="AV180">
        <f t="shared" si="75"/>
        <v>-4.321510521090191</v>
      </c>
      <c r="AW180">
        <f t="shared" si="64"/>
        <v>171</v>
      </c>
      <c r="AX180">
        <f t="shared" si="76"/>
        <v>1.7599640174057283</v>
      </c>
      <c r="AY180">
        <f t="shared" si="65"/>
        <v>1.7031423147564846</v>
      </c>
      <c r="AZ180">
        <f t="shared" si="57"/>
        <v>1.7599640174057283</v>
      </c>
      <c r="BA180">
        <f t="shared" si="56"/>
        <v>171</v>
      </c>
      <c r="BB180">
        <f t="shared" si="66"/>
      </c>
      <c r="BC180">
        <f t="shared" si="67"/>
      </c>
    </row>
    <row r="181" spans="33:55" ht="12.75">
      <c r="AG181">
        <f t="shared" si="68"/>
        <v>172</v>
      </c>
      <c r="AH181">
        <f t="shared" si="58"/>
        <v>3.0019663134302466</v>
      </c>
      <c r="AI181">
        <f t="shared" si="69"/>
        <v>0.2783462019201315</v>
      </c>
      <c r="AJ181" s="17">
        <f t="shared" si="59"/>
        <v>246200.25546665836</v>
      </c>
      <c r="AK181">
        <f t="shared" si="70"/>
        <v>1.2256692403840264</v>
      </c>
      <c r="AL181">
        <f t="shared" si="60"/>
        <v>0.8654535324960152</v>
      </c>
      <c r="AM181">
        <f t="shared" si="77"/>
        <v>0.8654535324960152</v>
      </c>
      <c r="AO181">
        <f t="shared" si="61"/>
        <v>0.7117519302880196</v>
      </c>
      <c r="AP181">
        <f t="shared" si="62"/>
        <v>1.0607597737620633</v>
      </c>
      <c r="AQ181">
        <f t="shared" si="63"/>
        <v>0.535060329358828</v>
      </c>
      <c r="AS181">
        <f t="shared" si="72"/>
        <v>-1.6429866178771844</v>
      </c>
      <c r="AT181">
        <f t="shared" si="73"/>
        <v>-9.245948483464792</v>
      </c>
      <c r="AU181">
        <f t="shared" si="74"/>
        <v>0.4978177579094504</v>
      </c>
      <c r="AV181">
        <f t="shared" si="75"/>
        <v>-4.519956451696971</v>
      </c>
      <c r="AW181">
        <f t="shared" si="64"/>
        <v>172</v>
      </c>
      <c r="AX181">
        <f t="shared" si="76"/>
        <v>1.5730606689978601</v>
      </c>
      <c r="AY181">
        <f t="shared" si="65"/>
        <v>1.6962800261347293</v>
      </c>
      <c r="AZ181">
        <f t="shared" si="57"/>
        <v>1.5730606689978601</v>
      </c>
      <c r="BA181">
        <f t="shared" si="56"/>
        <v>172</v>
      </c>
      <c r="BB181">
        <f t="shared" si="66"/>
      </c>
      <c r="BC181">
        <f t="shared" si="67"/>
      </c>
    </row>
    <row r="182" spans="33:55" ht="12.75">
      <c r="AG182">
        <f t="shared" si="68"/>
        <v>173</v>
      </c>
      <c r="AH182">
        <f t="shared" si="58"/>
        <v>3.01941960595019</v>
      </c>
      <c r="AI182">
        <f t="shared" si="69"/>
        <v>0.2437386868102951</v>
      </c>
      <c r="AJ182" s="17">
        <f t="shared" si="59"/>
        <v>215589.5303971897</v>
      </c>
      <c r="AK182">
        <f t="shared" si="70"/>
        <v>1.218747737362059</v>
      </c>
      <c r="AL182">
        <f t="shared" si="60"/>
        <v>0.9214711593731428</v>
      </c>
      <c r="AM182">
        <f t="shared" si="77"/>
        <v>0.9214711593731428</v>
      </c>
      <c r="AO182">
        <f t="shared" si="61"/>
        <v>0.7065608030215442</v>
      </c>
      <c r="AP182">
        <f t="shared" si="62"/>
        <v>1.123040890530411</v>
      </c>
      <c r="AQ182">
        <f t="shared" si="63"/>
        <v>0.531157893486515</v>
      </c>
      <c r="AS182">
        <f t="shared" si="72"/>
        <v>-1.6516183849381574</v>
      </c>
      <c r="AT182">
        <f t="shared" si="73"/>
        <v>-8.38188454888407</v>
      </c>
      <c r="AU182">
        <f t="shared" si="74"/>
        <v>0.4210655523545384</v>
      </c>
      <c r="AV182">
        <f t="shared" si="75"/>
        <v>-4.711560059270869</v>
      </c>
      <c r="AW182">
        <f t="shared" si="64"/>
        <v>173</v>
      </c>
      <c r="AX182">
        <f t="shared" si="76"/>
        <v>1.3836709631059323</v>
      </c>
      <c r="AY182">
        <f t="shared" si="65"/>
        <v>1.690622454346397</v>
      </c>
      <c r="AZ182">
        <f t="shared" si="57"/>
        <v>1.3836709631059323</v>
      </c>
      <c r="BA182">
        <f t="shared" si="56"/>
        <v>173</v>
      </c>
      <c r="BB182">
        <f t="shared" si="66"/>
      </c>
      <c r="BC182">
        <f t="shared" si="67"/>
      </c>
    </row>
    <row r="183" spans="33:55" ht="12.75">
      <c r="AG183">
        <f t="shared" si="68"/>
        <v>174</v>
      </c>
      <c r="AH183">
        <f t="shared" si="58"/>
        <v>3.036872898470133</v>
      </c>
      <c r="AI183">
        <f t="shared" si="69"/>
        <v>0.20905692653530747</v>
      </c>
      <c r="AJ183" s="17">
        <f t="shared" si="59"/>
        <v>184913.1346683001</v>
      </c>
      <c r="AK183">
        <f t="shared" si="70"/>
        <v>1.2118113853070616</v>
      </c>
      <c r="AL183">
        <f t="shared" si="60"/>
        <v>0.9626729668786279</v>
      </c>
      <c r="AM183">
        <f t="shared" si="77"/>
        <v>0.9626729668786279</v>
      </c>
      <c r="AO183">
        <f t="shared" si="61"/>
        <v>0.7013585389802961</v>
      </c>
      <c r="AP183">
        <f t="shared" si="62"/>
        <v>1.166578061590849</v>
      </c>
      <c r="AQ183">
        <f t="shared" si="63"/>
        <v>0.5272470855310024</v>
      </c>
      <c r="AS183">
        <f t="shared" si="72"/>
        <v>-1.6591206346294325</v>
      </c>
      <c r="AT183">
        <f t="shared" si="73"/>
        <v>-7.50255935348798</v>
      </c>
      <c r="AU183">
        <f t="shared" si="74"/>
        <v>0.34385995172178896</v>
      </c>
      <c r="AV183">
        <f t="shared" si="75"/>
        <v>-4.895970071092193</v>
      </c>
      <c r="AW183">
        <f t="shared" si="64"/>
        <v>174</v>
      </c>
      <c r="AX183">
        <f t="shared" si="76"/>
        <v>1.1922619755356565</v>
      </c>
      <c r="AY183">
        <f t="shared" si="65"/>
        <v>1.6859749505290438</v>
      </c>
      <c r="AZ183">
        <f t="shared" si="57"/>
        <v>1.1922619755356565</v>
      </c>
      <c r="BA183">
        <f t="shared" si="56"/>
        <v>174</v>
      </c>
      <c r="BB183">
        <f t="shared" si="66"/>
      </c>
      <c r="BC183">
        <f t="shared" si="67"/>
      </c>
    </row>
    <row r="184" spans="33:55" ht="12.75">
      <c r="AG184">
        <f t="shared" si="68"/>
        <v>175</v>
      </c>
      <c r="AH184">
        <f t="shared" si="58"/>
        <v>3.0543261909900763</v>
      </c>
      <c r="AI184">
        <f t="shared" si="69"/>
        <v>0.17431148549531728</v>
      </c>
      <c r="AJ184" s="17">
        <f t="shared" si="59"/>
        <v>154180.41260729684</v>
      </c>
      <c r="AK184">
        <f t="shared" si="70"/>
        <v>1.2074311485495317</v>
      </c>
      <c r="AL184">
        <f t="shared" si="60"/>
        <v>0.9884884534098707</v>
      </c>
      <c r="AM184">
        <f t="shared" si="77"/>
        <v>0.9884884534098707</v>
      </c>
      <c r="AO184">
        <f t="shared" si="61"/>
        <v>0.6987155742747658</v>
      </c>
      <c r="AP184">
        <f t="shared" si="62"/>
        <v>1.1935317486286303</v>
      </c>
      <c r="AQ184">
        <f t="shared" si="63"/>
        <v>0.525260233784422</v>
      </c>
      <c r="AS184">
        <f t="shared" si="72"/>
        <v>-1.6654842266153937</v>
      </c>
      <c r="AT184">
        <f t="shared" si="73"/>
        <v>-6.609620136008366</v>
      </c>
      <c r="AU184">
        <f t="shared" si="74"/>
        <v>0.27001824487179493</v>
      </c>
      <c r="AV184">
        <f t="shared" si="75"/>
        <v>-5.072847580297786</v>
      </c>
      <c r="AW184">
        <f t="shared" si="64"/>
        <v>175</v>
      </c>
      <c r="AX184">
        <f t="shared" si="76"/>
        <v>0.9985951759147245</v>
      </c>
      <c r="AY184">
        <f t="shared" si="65"/>
        <v>1.682680196996907</v>
      </c>
      <c r="AZ184">
        <f t="shared" si="57"/>
        <v>0.9985951759147245</v>
      </c>
      <c r="BA184">
        <f t="shared" si="56"/>
        <v>175</v>
      </c>
      <c r="BB184">
        <f t="shared" si="66"/>
      </c>
      <c r="BC184">
        <f t="shared" si="67"/>
      </c>
    </row>
    <row r="185" spans="33:55" ht="12.75">
      <c r="AG185">
        <f t="shared" si="68"/>
        <v>176</v>
      </c>
      <c r="AH185">
        <f t="shared" si="58"/>
        <v>3.07177948351002</v>
      </c>
      <c r="AI185">
        <f t="shared" si="69"/>
        <v>0.13951294748825105</v>
      </c>
      <c r="AJ185" s="17">
        <f t="shared" si="59"/>
        <v>123400.72569903337</v>
      </c>
      <c r="AK185">
        <f t="shared" si="70"/>
        <v>1.2039512947488251</v>
      </c>
      <c r="AL185">
        <f t="shared" si="60"/>
        <v>0.9962558838881547</v>
      </c>
      <c r="AM185">
        <f t="shared" si="77"/>
        <v>0.9962558838881547</v>
      </c>
      <c r="AO185">
        <f t="shared" si="61"/>
        <v>0.6969756473744125</v>
      </c>
      <c r="AP185">
        <f t="shared" si="62"/>
        <v>1.199443561308279</v>
      </c>
      <c r="AQ185">
        <f t="shared" si="63"/>
        <v>0.5239522417428878</v>
      </c>
      <c r="AS185">
        <f t="shared" si="72"/>
        <v>-1.6707014078394427</v>
      </c>
      <c r="AT185">
        <f t="shared" si="73"/>
        <v>-5.704740167043541</v>
      </c>
      <c r="AU185">
        <f t="shared" si="74"/>
        <v>0.2010789976484076</v>
      </c>
      <c r="AV185">
        <f t="shared" si="75"/>
        <v>-5.241866714028248</v>
      </c>
      <c r="AW185">
        <f t="shared" si="64"/>
        <v>176</v>
      </c>
      <c r="AX185">
        <f t="shared" si="76"/>
        <v>0.8027510883237343</v>
      </c>
      <c r="AY185">
        <f t="shared" si="65"/>
        <v>1.680658224999061</v>
      </c>
      <c r="AZ185">
        <f t="shared" si="57"/>
        <v>0.8027510883237343</v>
      </c>
      <c r="BA185">
        <f t="shared" si="56"/>
        <v>176</v>
      </c>
      <c r="BB185">
        <f t="shared" si="66"/>
      </c>
      <c r="BC185">
        <f t="shared" si="67"/>
      </c>
    </row>
    <row r="186" spans="33:55" ht="12.75">
      <c r="AG186">
        <f t="shared" si="68"/>
        <v>177</v>
      </c>
      <c r="AH186">
        <f t="shared" si="58"/>
        <v>3.0892327760299634</v>
      </c>
      <c r="AI186">
        <f t="shared" si="69"/>
        <v>0.10467191248588761</v>
      </c>
      <c r="AJ186" s="17">
        <f t="shared" si="59"/>
        <v>92583.44973431231</v>
      </c>
      <c r="AK186">
        <f t="shared" si="70"/>
        <v>1.2004671912485887</v>
      </c>
      <c r="AL186">
        <f t="shared" si="60"/>
        <v>1</v>
      </c>
      <c r="AM186">
        <f t="shared" si="77"/>
        <v>1</v>
      </c>
      <c r="AO186">
        <f t="shared" si="61"/>
        <v>0.6952335956242943</v>
      </c>
      <c r="AP186">
        <f t="shared" si="62"/>
        <v>1.2004671912485887</v>
      </c>
      <c r="AQ186">
        <f t="shared" si="63"/>
        <v>0.5226426523431075</v>
      </c>
      <c r="AS186">
        <f t="shared" si="72"/>
        <v>-1.6747658219699029</v>
      </c>
      <c r="AT186">
        <f t="shared" si="73"/>
        <v>-4.789615379587979</v>
      </c>
      <c r="AU186">
        <f t="shared" si="74"/>
        <v>0.13932968781955243</v>
      </c>
      <c r="AV186">
        <f t="shared" si="75"/>
        <v>-5.402715274406508</v>
      </c>
      <c r="AW186">
        <f t="shared" si="64"/>
        <v>177</v>
      </c>
      <c r="AX186">
        <f t="shared" si="76"/>
        <v>0.604708895646251</v>
      </c>
      <c r="AY186">
        <f t="shared" si="65"/>
        <v>1.6797625660617328</v>
      </c>
      <c r="AZ186">
        <f t="shared" si="57"/>
        <v>0.604708895646251</v>
      </c>
      <c r="BA186">
        <f t="shared" si="56"/>
        <v>177</v>
      </c>
      <c r="BB186">
        <f t="shared" si="66"/>
      </c>
      <c r="BC186">
        <f t="shared" si="67"/>
      </c>
    </row>
    <row r="187" spans="33:55" ht="12.75">
      <c r="AG187">
        <f t="shared" si="68"/>
        <v>178</v>
      </c>
      <c r="AH187">
        <f t="shared" si="58"/>
        <v>3.106686068549907</v>
      </c>
      <c r="AI187">
        <f t="shared" si="69"/>
        <v>0.0697989934050014</v>
      </c>
      <c r="AJ187" s="17">
        <f t="shared" si="59"/>
        <v>61737.971953926164</v>
      </c>
      <c r="AK187">
        <f t="shared" si="70"/>
        <v>1.2</v>
      </c>
      <c r="AL187">
        <f t="shared" si="60"/>
        <v>1</v>
      </c>
      <c r="AM187">
        <f t="shared" si="77"/>
        <v>1</v>
      </c>
      <c r="AO187">
        <f t="shared" si="61"/>
        <v>0.69348994967025</v>
      </c>
      <c r="AP187">
        <f t="shared" si="62"/>
        <v>1.2</v>
      </c>
      <c r="AQ187">
        <f t="shared" si="63"/>
        <v>0.5213318644986985</v>
      </c>
      <c r="AS187">
        <f t="shared" si="72"/>
        <v>-1.677672517144232</v>
      </c>
      <c r="AT187">
        <f t="shared" si="73"/>
        <v>-3.865960976735998</v>
      </c>
      <c r="AU187">
        <f t="shared" si="74"/>
        <v>0.08519197884992805</v>
      </c>
      <c r="AV187">
        <f t="shared" si="75"/>
        <v>-5.555095351554417</v>
      </c>
      <c r="AW187">
        <f t="shared" si="64"/>
        <v>178</v>
      </c>
      <c r="AX187">
        <f t="shared" si="76"/>
        <v>0.4047085748304269</v>
      </c>
      <c r="AY187">
        <f t="shared" si="65"/>
        <v>1.6796236815609347</v>
      </c>
      <c r="AZ187">
        <f t="shared" si="57"/>
        <v>0.4047085748304269</v>
      </c>
      <c r="BA187">
        <f t="shared" si="56"/>
        <v>178</v>
      </c>
      <c r="BB187">
        <f t="shared" si="66"/>
      </c>
      <c r="BC187">
        <f t="shared" si="67"/>
      </c>
    </row>
    <row r="188" spans="33:55" ht="12.75">
      <c r="AG188">
        <f t="shared" si="68"/>
        <v>179</v>
      </c>
      <c r="AH188">
        <f t="shared" si="58"/>
        <v>3.12413936106985</v>
      </c>
      <c r="AI188">
        <f t="shared" si="69"/>
        <v>0.03490481287456688</v>
      </c>
      <c r="AJ188" s="17">
        <f t="shared" si="59"/>
        <v>30873.688189214477</v>
      </c>
      <c r="AK188">
        <f t="shared" si="70"/>
        <v>1.2</v>
      </c>
      <c r="AL188">
        <f t="shared" si="60"/>
        <v>1</v>
      </c>
      <c r="AM188">
        <f t="shared" si="77"/>
        <v>1</v>
      </c>
      <c r="AO188">
        <f t="shared" si="61"/>
        <v>0.6917452406437283</v>
      </c>
      <c r="AP188">
        <f t="shared" si="62"/>
        <v>1.2</v>
      </c>
      <c r="AQ188">
        <f t="shared" si="63"/>
        <v>0.5200202774883363</v>
      </c>
      <c r="AS188">
        <f t="shared" si="72"/>
        <v>-1.679417952002101</v>
      </c>
      <c r="AT188">
        <f t="shared" si="73"/>
        <v>-2.9355080198017838</v>
      </c>
      <c r="AU188">
        <f t="shared" si="74"/>
        <v>0.03875115875077899</v>
      </c>
      <c r="AV188">
        <f t="shared" si="75"/>
        <v>-5.698723907929065</v>
      </c>
      <c r="AW188">
        <f t="shared" si="64"/>
        <v>179</v>
      </c>
      <c r="AX188">
        <f t="shared" si="76"/>
        <v>0.20303827684523487</v>
      </c>
      <c r="AY188">
        <f t="shared" si="65"/>
        <v>1.679838469486002</v>
      </c>
      <c r="AZ188">
        <f t="shared" si="57"/>
        <v>0.20303827684523487</v>
      </c>
      <c r="BA188">
        <f t="shared" si="56"/>
        <v>179</v>
      </c>
      <c r="BB188">
        <f t="shared" si="66"/>
      </c>
      <c r="BC188">
        <f t="shared" si="67"/>
      </c>
    </row>
    <row r="189" spans="33:55" ht="12.75">
      <c r="AG189">
        <f t="shared" si="68"/>
        <v>180</v>
      </c>
      <c r="AH189">
        <f t="shared" si="58"/>
        <v>3.141592653589793</v>
      </c>
      <c r="AI189">
        <f t="shared" si="69"/>
        <v>2.45029690981724E-16</v>
      </c>
      <c r="AJ189" s="17">
        <f t="shared" si="59"/>
        <v>2.1673143768610437E-10</v>
      </c>
      <c r="AK189">
        <f t="shared" si="70"/>
        <v>1.2</v>
      </c>
      <c r="AL189">
        <f t="shared" si="60"/>
        <v>1</v>
      </c>
      <c r="AM189">
        <f t="shared" si="77"/>
        <v>1</v>
      </c>
      <c r="AO189">
        <f t="shared" si="61"/>
        <v>0.69</v>
      </c>
      <c r="AP189">
        <f t="shared" si="62"/>
        <v>1.2</v>
      </c>
      <c r="AQ189">
        <f t="shared" si="63"/>
        <v>0.5187082908341296</v>
      </c>
      <c r="AS189">
        <f t="shared" si="72"/>
        <v>-1.68</v>
      </c>
      <c r="AT189">
        <f t="shared" si="73"/>
        <v>-2.0000000000000067</v>
      </c>
      <c r="AU189">
        <f t="shared" si="74"/>
        <v>2.450296909817242E-16</v>
      </c>
      <c r="AV189">
        <f t="shared" si="75"/>
        <v>-5.833333333333331</v>
      </c>
      <c r="AW189">
        <f t="shared" si="64"/>
        <v>180</v>
      </c>
      <c r="AX189">
        <f t="shared" si="76"/>
        <v>1.4293398640600564E-15</v>
      </c>
      <c r="AY189">
        <f t="shared" si="65"/>
        <v>1.68</v>
      </c>
      <c r="AZ189">
        <f t="shared" si="57"/>
        <v>1.4293398640600564E-15</v>
      </c>
      <c r="BA189">
        <f t="shared" si="56"/>
        <v>180</v>
      </c>
      <c r="BB189">
        <f t="shared" si="66"/>
      </c>
      <c r="BC189">
        <f t="shared" si="67"/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2013-07-15T01:23:39Z</dcterms:created>
  <dcterms:modified xsi:type="dcterms:W3CDTF">2013-07-20T16:36:34Z</dcterms:modified>
  <cp:category/>
  <cp:version/>
  <cp:contentType/>
  <cp:contentStatus/>
</cp:coreProperties>
</file>