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3275" windowHeight="12015" activeTab="0"/>
  </bookViews>
  <sheets>
    <sheet name="Sheet1" sheetId="1" r:id="rId1"/>
    <sheet name="Sheet2" sheetId="2" r:id="rId2"/>
    <sheet name="Sheet3" sheetId="3" r:id="rId3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<sst xmlns="http://schemas.openxmlformats.org/spreadsheetml/2006/main" count="19" uniqueCount="19">
  <si>
    <t>gamma</t>
  </si>
  <si>
    <t>Expansion ratio</t>
  </si>
  <si>
    <t>Pexit, psia</t>
  </si>
  <si>
    <t>Pchamber, psia</t>
  </si>
  <si>
    <t>1st radical</t>
  </si>
  <si>
    <t>2nd radical</t>
  </si>
  <si>
    <t>Patmos, psia</t>
  </si>
  <si>
    <t>Malina correction</t>
  </si>
  <si>
    <t>Nozzle half angle, deg</t>
  </si>
  <si>
    <t>d25</t>
  </si>
  <si>
    <t>Pressure*Area</t>
  </si>
  <si>
    <t>Exit Mach number</t>
  </si>
  <si>
    <t>Initial guess on Lower Mach number</t>
  </si>
  <si>
    <t>Initial guess on Upper Mach number</t>
  </si>
  <si>
    <t>Note that If                   Pexit &lt; 0.4*Patmos assymetric flow separation near the nozzle exit will happen.</t>
  </si>
  <si>
    <t>3D Cf (Thrust Coefficient)</t>
  </si>
  <si>
    <t>1D Cf (Thrust Coefficient)</t>
  </si>
  <si>
    <t>If Pthroat above               &lt; Patmos, the throat will have subsonic flow, and the remainder of this spreadsheet will be inapplicable.</t>
  </si>
  <si>
    <t>Pthroat, psia                  (sonic throat)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</si>
</sst>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7" borderId="1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R8"/>
  <sheetViews>
    <sheetView tabSelected="1" workbookViewId="0" topLeftCell="A1">
      <selection activeCell="D8" sqref="D8"/>
    </sheetView>
  </sheetViews>
  <sheetFormatPr defaultColWidth="9.140625" defaultRowHeight="12.75"/>
  <cols>
    <col min="4" max="5" width="9.8515625" style="0" customWidth="1"/>
    <col min="6" max="6" width="9.7109375" style="0" customWidth="1"/>
    <col min="7" max="7" width="21.140625" style="0" customWidth="1"/>
    <col min="9" max="10" width="10.57421875" style="0" customWidth="1"/>
    <col min="11" max="11" width="10.8515625" style="0" customWidth="1"/>
    <col min="12" max="12" width="17.00390625" style="0" customWidth="1"/>
    <col min="16" max="16" width="10.421875" style="0" customWidth="1"/>
    <col min="18" max="18" width="10.28125" style="0" customWidth="1"/>
  </cols>
  <sheetData>
    <row r="4" spans="1:18" ht="53.25" customHeight="1">
      <c r="A4" s="1"/>
      <c r="B4" s="5" t="s">
        <v>9</v>
      </c>
      <c r="C4" s="5" t="s">
        <v>0</v>
      </c>
      <c r="D4" s="6" t="s">
        <v>1</v>
      </c>
      <c r="E4" s="6" t="s">
        <v>8</v>
      </c>
      <c r="F4" s="6" t="s">
        <v>3</v>
      </c>
      <c r="G4" s="6" t="s">
        <v>18</v>
      </c>
      <c r="H4" s="6" t="s">
        <v>6</v>
      </c>
      <c r="I4" s="6" t="s">
        <v>12</v>
      </c>
      <c r="J4" s="6" t="s">
        <v>13</v>
      </c>
      <c r="K4" s="6" t="s">
        <v>11</v>
      </c>
      <c r="L4" s="6" t="s">
        <v>2</v>
      </c>
      <c r="M4" s="6" t="s">
        <v>4</v>
      </c>
      <c r="N4" s="6" t="s">
        <v>5</v>
      </c>
      <c r="O4" s="6" t="s">
        <v>10</v>
      </c>
      <c r="P4" s="6" t="s">
        <v>16</v>
      </c>
      <c r="Q4" s="6" t="s">
        <v>7</v>
      </c>
      <c r="R4" s="6" t="s">
        <v>15</v>
      </c>
    </row>
    <row r="5" spans="2:18" ht="12.75">
      <c r="B5" s="3">
        <f>PI()/180</f>
        <v>0.017453292519943295</v>
      </c>
      <c r="C5" s="2">
        <v>1.4</v>
      </c>
      <c r="D5" s="2">
        <v>6</v>
      </c>
      <c r="E5" s="2">
        <v>15</v>
      </c>
      <c r="F5" s="2">
        <v>600</v>
      </c>
      <c r="G5">
        <f>F5*(((2/(C5+1))^(C5/(C5-1))))</f>
        <v>316.9690726303045</v>
      </c>
      <c r="H5" s="2">
        <v>14.7</v>
      </c>
      <c r="I5" s="7">
        <v>1</v>
      </c>
      <c r="J5" s="8">
        <v>50</v>
      </c>
      <c r="K5" s="7">
        <f>MX(I5,J5,C5,D5)</f>
        <v>3.367872419371662</v>
      </c>
      <c r="L5" s="7">
        <f>F5*(1+(C5-1)*K5^2/2)^(-C5/(C5-1))</f>
        <v>9.504417958811974</v>
      </c>
      <c r="M5">
        <f>SQRT((2*C5*C5/(C5-1))*(2/(C5+1))^((C5+1)/(C5-1)))</f>
        <v>1.8116291484373297</v>
      </c>
      <c r="N5">
        <f>SQRT(1-(L5/F5)^((C5-1)/C5))</f>
        <v>0.8330969139741223</v>
      </c>
      <c r="O5">
        <f>((L5-H5)/F5)*D5</f>
        <v>-0.05195582041188025</v>
      </c>
      <c r="P5">
        <f>M5*N5+O5</f>
        <v>1.4573068324168263</v>
      </c>
      <c r="Q5">
        <f>(1+COS(B5*E5))/2</f>
        <v>0.9829629131445341</v>
      </c>
      <c r="R5" s="4">
        <f>M5*N5*Q5+O5</f>
        <v>1.4315933935128728</v>
      </c>
    </row>
    <row r="8" spans="7:12" ht="77.25" customHeight="1">
      <c r="G8" s="9" t="s">
        <v>17</v>
      </c>
      <c r="L8" s="9" t="s">
        <v>14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2006-07-30T23:14:08Z</dcterms:created>
  <dcterms:modified xsi:type="dcterms:W3CDTF">2013-06-13T22:56:29Z</dcterms:modified>
  <cp:category/>
  <cp:version/>
  <cp:contentType/>
  <cp:contentStatus/>
</cp:coreProperties>
</file>